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完成版\"/>
    </mc:Choice>
  </mc:AlternateContent>
  <bookViews>
    <workbookView xWindow="0" yWindow="0" windowWidth="19200" windowHeight="7110"/>
  </bookViews>
  <sheets>
    <sheet name="30" sheetId="27" r:id="rId1"/>
  </sheets>
  <definedNames>
    <definedName name="_xlnm.Print_Area" localSheetId="0">'30'!$A$1:$AA$96</definedName>
    <definedName name="_xlnm.Print_Titles" localSheetId="0">'30'!$1:$4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6" i="27" l="1"/>
  <c r="W86" i="27"/>
  <c r="U86" i="27"/>
  <c r="T86" i="27"/>
  <c r="R86" i="27"/>
  <c r="Q86" i="27"/>
  <c r="P86" i="27"/>
  <c r="O86" i="27"/>
  <c r="N86" i="27"/>
  <c r="M86" i="27"/>
  <c r="K86" i="27"/>
  <c r="J86" i="27"/>
  <c r="V77" i="27"/>
  <c r="W77" i="27"/>
  <c r="X12" i="27"/>
  <c r="W12" i="27"/>
  <c r="V12" i="27"/>
  <c r="X11" i="27"/>
  <c r="W11" i="27"/>
  <c r="V11" i="27"/>
  <c r="X10" i="27"/>
  <c r="W10" i="27"/>
  <c r="V10" i="27"/>
  <c r="X9" i="27"/>
  <c r="W9" i="27"/>
  <c r="V9" i="27"/>
  <c r="X8" i="27"/>
  <c r="W8" i="27"/>
  <c r="V8" i="27"/>
  <c r="X7" i="27"/>
  <c r="W7" i="27"/>
  <c r="V7" i="27"/>
  <c r="X6" i="27"/>
  <c r="W6" i="27"/>
  <c r="V6" i="27"/>
  <c r="U77" i="27" l="1"/>
  <c r="T77" i="27"/>
  <c r="U60" i="27"/>
  <c r="T60" i="27"/>
  <c r="U12" i="27"/>
  <c r="T12" i="27"/>
  <c r="D95" i="27" l="1"/>
  <c r="AA86" i="27"/>
  <c r="Z86" i="27"/>
  <c r="AA84" i="27"/>
  <c r="Z84" i="27"/>
  <c r="R84" i="27"/>
  <c r="Q84" i="27"/>
  <c r="X84" i="27" s="1"/>
  <c r="P84" i="27"/>
  <c r="O84" i="27"/>
  <c r="N84" i="27"/>
  <c r="M84" i="27"/>
  <c r="K84" i="27"/>
  <c r="J84" i="27"/>
  <c r="L84" i="27" s="1"/>
  <c r="I84" i="27"/>
  <c r="X83" i="27"/>
  <c r="W83" i="27"/>
  <c r="V83" i="27"/>
  <c r="X82" i="27"/>
  <c r="W82" i="27"/>
  <c r="V82" i="27"/>
  <c r="X81" i="27"/>
  <c r="W81" i="27"/>
  <c r="V81" i="27"/>
  <c r="X80" i="27"/>
  <c r="W80" i="27"/>
  <c r="V80" i="27"/>
  <c r="X79" i="27"/>
  <c r="W79" i="27"/>
  <c r="V79" i="27"/>
  <c r="AA77" i="27"/>
  <c r="Z77" i="27"/>
  <c r="R77" i="27"/>
  <c r="X77" i="27" s="1"/>
  <c r="Q77" i="27"/>
  <c r="P77" i="27"/>
  <c r="O77" i="27"/>
  <c r="N77" i="27"/>
  <c r="M77" i="27"/>
  <c r="K77" i="27"/>
  <c r="J77" i="27"/>
  <c r="I77" i="27"/>
  <c r="X76" i="27"/>
  <c r="W76" i="27"/>
  <c r="V76" i="27"/>
  <c r="X75" i="27"/>
  <c r="W75" i="27"/>
  <c r="V75" i="27"/>
  <c r="X74" i="27"/>
  <c r="W74" i="27"/>
  <c r="V74" i="27"/>
  <c r="X73" i="27"/>
  <c r="W73" i="27"/>
  <c r="V73" i="27"/>
  <c r="X72" i="27"/>
  <c r="W72" i="27"/>
  <c r="V72" i="27"/>
  <c r="X71" i="27"/>
  <c r="W71" i="27"/>
  <c r="V71" i="27"/>
  <c r="X70" i="27"/>
  <c r="W70" i="27"/>
  <c r="V70" i="27"/>
  <c r="X69" i="27"/>
  <c r="W69" i="27"/>
  <c r="V69" i="27"/>
  <c r="X68" i="27"/>
  <c r="W68" i="27"/>
  <c r="V68" i="27"/>
  <c r="AA66" i="27"/>
  <c r="Z66" i="27"/>
  <c r="R66" i="27"/>
  <c r="Q66" i="27"/>
  <c r="P66" i="27"/>
  <c r="O66" i="27"/>
  <c r="W66" i="27" s="1"/>
  <c r="N66" i="27"/>
  <c r="V66" i="27" s="1"/>
  <c r="M66" i="27"/>
  <c r="K66" i="27"/>
  <c r="J66" i="27"/>
  <c r="L66" i="27" s="1"/>
  <c r="I66" i="27"/>
  <c r="X65" i="27"/>
  <c r="W65" i="27"/>
  <c r="V65" i="27"/>
  <c r="X64" i="27"/>
  <c r="W64" i="27"/>
  <c r="V64" i="27"/>
  <c r="X63" i="27"/>
  <c r="W63" i="27"/>
  <c r="V63" i="27"/>
  <c r="X62" i="27"/>
  <c r="W62" i="27"/>
  <c r="V62" i="27"/>
  <c r="AA60" i="27"/>
  <c r="Z60" i="27"/>
  <c r="R60" i="27"/>
  <c r="Q60" i="27"/>
  <c r="P60" i="27"/>
  <c r="O60" i="27"/>
  <c r="N60" i="27"/>
  <c r="M60" i="27"/>
  <c r="K60" i="27"/>
  <c r="J60" i="27"/>
  <c r="I60" i="27"/>
  <c r="X59" i="27"/>
  <c r="W59" i="27"/>
  <c r="V59" i="27"/>
  <c r="X58" i="27"/>
  <c r="W58" i="27"/>
  <c r="V58" i="27"/>
  <c r="X57" i="27"/>
  <c r="W57" i="27"/>
  <c r="V57" i="27"/>
  <c r="X56" i="27"/>
  <c r="W56" i="27"/>
  <c r="V56" i="27"/>
  <c r="X55" i="27"/>
  <c r="W55" i="27"/>
  <c r="V55" i="27"/>
  <c r="X54" i="27"/>
  <c r="W54" i="27"/>
  <c r="V54" i="27"/>
  <c r="X53" i="27"/>
  <c r="W53" i="27"/>
  <c r="V53" i="27"/>
  <c r="AA51" i="27"/>
  <c r="Z51" i="27"/>
  <c r="R51" i="27"/>
  <c r="Q51" i="27"/>
  <c r="P51" i="27"/>
  <c r="O51" i="27"/>
  <c r="N51" i="27"/>
  <c r="M51" i="27"/>
  <c r="K51" i="27"/>
  <c r="J51" i="27"/>
  <c r="L51" i="27" s="1"/>
  <c r="I51" i="27"/>
  <c r="X50" i="27"/>
  <c r="W50" i="27"/>
  <c r="V50" i="27"/>
  <c r="AA48" i="27"/>
  <c r="Z48" i="27"/>
  <c r="R48" i="27"/>
  <c r="Q48" i="27"/>
  <c r="P48" i="27"/>
  <c r="O48" i="27"/>
  <c r="N48" i="27"/>
  <c r="M48" i="27"/>
  <c r="K48" i="27"/>
  <c r="J48" i="27"/>
  <c r="L48" i="27" s="1"/>
  <c r="I48" i="27"/>
  <c r="S48" i="27" s="1"/>
  <c r="X47" i="27"/>
  <c r="W47" i="27"/>
  <c r="V47" i="27"/>
  <c r="X46" i="27"/>
  <c r="W46" i="27"/>
  <c r="V46" i="27"/>
  <c r="X45" i="27"/>
  <c r="W45" i="27"/>
  <c r="V45" i="27"/>
  <c r="X44" i="27"/>
  <c r="W44" i="27"/>
  <c r="V44" i="27"/>
  <c r="X43" i="27"/>
  <c r="W43" i="27"/>
  <c r="V43" i="27"/>
  <c r="X42" i="27"/>
  <c r="W42" i="27"/>
  <c r="V42" i="27"/>
  <c r="AA40" i="27"/>
  <c r="Z40" i="27"/>
  <c r="R40" i="27"/>
  <c r="Q40" i="27"/>
  <c r="P40" i="27"/>
  <c r="O40" i="27"/>
  <c r="N40" i="27"/>
  <c r="M40" i="27"/>
  <c r="K40" i="27"/>
  <c r="L40" i="27" s="1"/>
  <c r="J40" i="27"/>
  <c r="I40" i="27"/>
  <c r="X39" i="27"/>
  <c r="W39" i="27"/>
  <c r="V39" i="27"/>
  <c r="X38" i="27"/>
  <c r="W38" i="27"/>
  <c r="V38" i="27"/>
  <c r="X37" i="27"/>
  <c r="W37" i="27"/>
  <c r="V37" i="27"/>
  <c r="X36" i="27"/>
  <c r="W36" i="27"/>
  <c r="V36" i="27"/>
  <c r="X35" i="27"/>
  <c r="W35" i="27"/>
  <c r="V35" i="27"/>
  <c r="X34" i="27"/>
  <c r="W34" i="27"/>
  <c r="V34" i="27"/>
  <c r="X33" i="27"/>
  <c r="W33" i="27"/>
  <c r="V33" i="27"/>
  <c r="X32" i="27"/>
  <c r="W32" i="27"/>
  <c r="V32" i="27"/>
  <c r="AA30" i="27"/>
  <c r="Z30" i="27"/>
  <c r="R30" i="27"/>
  <c r="Q30" i="27"/>
  <c r="P30" i="27"/>
  <c r="O30" i="27"/>
  <c r="N30" i="27"/>
  <c r="M30" i="27"/>
  <c r="K30" i="27"/>
  <c r="J30" i="27"/>
  <c r="L30" i="27" s="1"/>
  <c r="I30" i="27"/>
  <c r="X29" i="27"/>
  <c r="W29" i="27"/>
  <c r="V29" i="27"/>
  <c r="X28" i="27"/>
  <c r="W28" i="27"/>
  <c r="V28" i="27"/>
  <c r="X27" i="27"/>
  <c r="W27" i="27"/>
  <c r="V27" i="27"/>
  <c r="X26" i="27"/>
  <c r="W26" i="27"/>
  <c r="V26" i="27"/>
  <c r="X25" i="27"/>
  <c r="W25" i="27"/>
  <c r="V25" i="27"/>
  <c r="X24" i="27"/>
  <c r="W24" i="27"/>
  <c r="V24" i="27"/>
  <c r="X23" i="27"/>
  <c r="W23" i="27"/>
  <c r="V23" i="27"/>
  <c r="X22" i="27"/>
  <c r="W22" i="27"/>
  <c r="V22" i="27"/>
  <c r="X21" i="27"/>
  <c r="W21" i="27"/>
  <c r="V21" i="27"/>
  <c r="X20" i="27"/>
  <c r="W20" i="27"/>
  <c r="V20" i="27"/>
  <c r="X19" i="27"/>
  <c r="W19" i="27"/>
  <c r="V19" i="27"/>
  <c r="AA17" i="27"/>
  <c r="Z17" i="27"/>
  <c r="R17" i="27"/>
  <c r="Q17" i="27"/>
  <c r="P17" i="27"/>
  <c r="O17" i="27"/>
  <c r="N17" i="27"/>
  <c r="M17" i="27"/>
  <c r="K17" i="27"/>
  <c r="J17" i="27"/>
  <c r="L17" i="27" s="1"/>
  <c r="I17" i="27"/>
  <c r="X16" i="27"/>
  <c r="W16" i="27"/>
  <c r="V16" i="27"/>
  <c r="X15" i="27"/>
  <c r="W15" i="27"/>
  <c r="V15" i="27"/>
  <c r="X14" i="27"/>
  <c r="W14" i="27"/>
  <c r="V14" i="27"/>
  <c r="AA12" i="27"/>
  <c r="Z12" i="27"/>
  <c r="R12" i="27"/>
  <c r="Q12" i="27"/>
  <c r="P12" i="27"/>
  <c r="S12" i="27" s="1"/>
  <c r="O12" i="27"/>
  <c r="N12" i="27"/>
  <c r="M12" i="27"/>
  <c r="K12" i="27"/>
  <c r="J12" i="27"/>
  <c r="I12" i="27"/>
  <c r="X5" i="27"/>
  <c r="W5" i="27"/>
  <c r="V5" i="27"/>
  <c r="X66" i="27" l="1"/>
  <c r="S30" i="27"/>
  <c r="W40" i="27"/>
  <c r="L77" i="27"/>
  <c r="T51" i="27"/>
  <c r="U40" i="27"/>
  <c r="L12" i="27"/>
  <c r="S77" i="27"/>
  <c r="S66" i="27"/>
  <c r="U66" i="27"/>
  <c r="S60" i="27"/>
  <c r="L60" i="27"/>
  <c r="V48" i="27"/>
  <c r="W48" i="27"/>
  <c r="V40" i="27"/>
  <c r="V30" i="27"/>
  <c r="W17" i="27"/>
  <c r="W30" i="27"/>
  <c r="V17" i="27"/>
  <c r="S40" i="27"/>
  <c r="U51" i="27"/>
  <c r="X40" i="27"/>
  <c r="U84" i="27"/>
  <c r="X51" i="27"/>
  <c r="S17" i="27"/>
  <c r="V51" i="27"/>
  <c r="V60" i="27"/>
  <c r="V84" i="27"/>
  <c r="T17" i="27"/>
  <c r="T30" i="27"/>
  <c r="T48" i="27"/>
  <c r="W51" i="27"/>
  <c r="W60" i="27"/>
  <c r="W84" i="27"/>
  <c r="U17" i="27"/>
  <c r="U30" i="27"/>
  <c r="U48" i="27"/>
  <c r="S51" i="27"/>
  <c r="S84" i="27"/>
  <c r="I86" i="27"/>
  <c r="X30" i="27"/>
  <c r="X48" i="27"/>
  <c r="X60" i="27"/>
  <c r="X17" i="27"/>
  <c r="T40" i="27"/>
  <c r="T66" i="27"/>
  <c r="T84" i="27"/>
  <c r="L86" i="27" l="1"/>
  <c r="S86" i="27"/>
  <c r="X86" i="27"/>
</calcChain>
</file>

<file path=xl/sharedStrings.xml><?xml version="1.0" encoding="utf-8"?>
<sst xmlns="http://schemas.openxmlformats.org/spreadsheetml/2006/main" count="323" uniqueCount="145">
  <si>
    <t>計</t>
    <rPh sb="0" eb="1">
      <t>ケイ</t>
    </rPh>
    <phoneticPr fontId="5"/>
  </si>
  <si>
    <t>全県</t>
    <rPh sb="0" eb="1">
      <t>ゼン</t>
    </rPh>
    <rPh sb="1" eb="2">
      <t>ケン</t>
    </rPh>
    <phoneticPr fontId="5"/>
  </si>
  <si>
    <t>長野県</t>
  </si>
  <si>
    <t>長野</t>
    <rPh sb="0" eb="2">
      <t>ナガノ</t>
    </rPh>
    <phoneticPr fontId="5"/>
  </si>
  <si>
    <t>松本</t>
    <rPh sb="0" eb="2">
      <t>マツモト</t>
    </rPh>
    <phoneticPr fontId="5"/>
  </si>
  <si>
    <t>立科町</t>
  </si>
  <si>
    <t>軽井沢町</t>
    <rPh sb="0" eb="4">
      <t>カルイザワマチ</t>
    </rPh>
    <phoneticPr fontId="5"/>
  </si>
  <si>
    <t>佐久</t>
    <rPh sb="0" eb="2">
      <t>サク</t>
    </rPh>
    <phoneticPr fontId="5"/>
  </si>
  <si>
    <r>
      <t>年間分水量（千m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phoneticPr fontId="5"/>
  </si>
  <si>
    <t>事業体名</t>
    <rPh sb="0" eb="2">
      <t>ジギョウ</t>
    </rPh>
    <rPh sb="2" eb="3">
      <t>タイ</t>
    </rPh>
    <rPh sb="3" eb="4">
      <t>メイ</t>
    </rPh>
    <phoneticPr fontId="5"/>
  </si>
  <si>
    <t>番号</t>
    <rPh sb="0" eb="2">
      <t>バンゴウ</t>
    </rPh>
    <phoneticPr fontId="5"/>
  </si>
  <si>
    <t>＊参考</t>
    <rPh sb="1" eb="3">
      <t>サンコウ</t>
    </rPh>
    <phoneticPr fontId="5"/>
  </si>
  <si>
    <t>〔平均〕</t>
    <rPh sb="1" eb="3">
      <t>ヘイキン</t>
    </rPh>
    <phoneticPr fontId="5"/>
  </si>
  <si>
    <t>口径別</t>
  </si>
  <si>
    <t>野沢温泉村</t>
    <rPh sb="0" eb="5">
      <t>ノザワオンセンムラ</t>
    </rPh>
    <phoneticPr fontId="5"/>
  </si>
  <si>
    <t>木島平村</t>
    <rPh sb="0" eb="4">
      <t>キジマダイラムラ</t>
    </rPh>
    <phoneticPr fontId="5"/>
  </si>
  <si>
    <t>山ノ内町</t>
    <rPh sb="0" eb="1">
      <t>ヤマ</t>
    </rPh>
    <rPh sb="2" eb="4">
      <t>ウチマチ</t>
    </rPh>
    <phoneticPr fontId="5"/>
  </si>
  <si>
    <t>飯山市</t>
    <rPh sb="0" eb="3">
      <t>イイヤマシ</t>
    </rPh>
    <phoneticPr fontId="5"/>
  </si>
  <si>
    <t>中野市</t>
    <rPh sb="0" eb="2">
      <t>ナカノ</t>
    </rPh>
    <rPh sb="2" eb="3">
      <t>シ</t>
    </rPh>
    <phoneticPr fontId="5"/>
  </si>
  <si>
    <t>北信</t>
    <rPh sb="0" eb="2">
      <t>ホクシン</t>
    </rPh>
    <phoneticPr fontId="5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</si>
  <si>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5"/>
  </si>
  <si>
    <t>飯綱町（牟礼地区）</t>
    <rPh sb="0" eb="3">
      <t>イイヅナチョウ</t>
    </rPh>
    <rPh sb="4" eb="6">
      <t>ムレイ</t>
    </rPh>
    <rPh sb="6" eb="8">
      <t>チク</t>
    </rPh>
    <phoneticPr fontId="5"/>
  </si>
  <si>
    <t>信濃町</t>
    <rPh sb="0" eb="3">
      <t>シナノマチ</t>
    </rPh>
    <phoneticPr fontId="5"/>
  </si>
  <si>
    <t>高山村</t>
    <rPh sb="0" eb="3">
      <t>タカヤマムラ</t>
    </rPh>
    <phoneticPr fontId="5"/>
  </si>
  <si>
    <t>小布施町</t>
    <rPh sb="0" eb="4">
      <t>オブセマチ</t>
    </rPh>
    <phoneticPr fontId="5"/>
  </si>
  <si>
    <t>千曲市</t>
    <rPh sb="0" eb="2">
      <t>チクマ</t>
    </rPh>
    <rPh sb="2" eb="3">
      <t>シ</t>
    </rPh>
    <phoneticPr fontId="5"/>
  </si>
  <si>
    <t>須坂市</t>
    <rPh sb="0" eb="3">
      <t>スザカシ</t>
    </rPh>
    <phoneticPr fontId="5"/>
  </si>
  <si>
    <t>長野市</t>
    <rPh sb="0" eb="3">
      <t>ナガノシ</t>
    </rPh>
    <phoneticPr fontId="5"/>
  </si>
  <si>
    <t>長野県</t>
    <rPh sb="0" eb="3">
      <t>ナガノケン</t>
    </rPh>
    <phoneticPr fontId="5"/>
  </si>
  <si>
    <t>併用</t>
  </si>
  <si>
    <t>白馬村</t>
    <rPh sb="0" eb="3">
      <t>ハクバムラ</t>
    </rPh>
    <phoneticPr fontId="5"/>
  </si>
  <si>
    <t>単一</t>
  </si>
  <si>
    <t>松川村</t>
    <rPh sb="0" eb="3">
      <t>マツカワムラ</t>
    </rPh>
    <phoneticPr fontId="5"/>
  </si>
  <si>
    <t>用途別</t>
  </si>
  <si>
    <t>池田町</t>
    <rPh sb="0" eb="3">
      <t>イケダマチ</t>
    </rPh>
    <phoneticPr fontId="5"/>
  </si>
  <si>
    <t>大町市</t>
    <rPh sb="0" eb="3">
      <t>オオマチシ</t>
    </rPh>
    <phoneticPr fontId="5"/>
  </si>
  <si>
    <t>山形村</t>
    <rPh sb="0" eb="2">
      <t>ヤマガタ</t>
    </rPh>
    <rPh sb="2" eb="3">
      <t>ムラ</t>
    </rPh>
    <phoneticPr fontId="5"/>
  </si>
  <si>
    <t>塩尻市</t>
    <rPh sb="0" eb="3">
      <t>シオジリシ</t>
    </rPh>
    <phoneticPr fontId="5"/>
  </si>
  <si>
    <t>松本市（波田地区）</t>
    <rPh sb="4" eb="6">
      <t>ナミタ</t>
    </rPh>
    <rPh sb="6" eb="8">
      <t>チク</t>
    </rPh>
    <phoneticPr fontId="5"/>
  </si>
  <si>
    <t>松本市（四賀地区）</t>
    <rPh sb="0" eb="3">
      <t>マツモトシ</t>
    </rPh>
    <rPh sb="4" eb="6">
      <t>シガ</t>
    </rPh>
    <rPh sb="6" eb="8">
      <t>チク</t>
    </rPh>
    <phoneticPr fontId="5"/>
  </si>
  <si>
    <t>松本市（松本地区）</t>
    <rPh sb="0" eb="3">
      <t>マツモトシ</t>
    </rPh>
    <rPh sb="4" eb="6">
      <t>マツモト</t>
    </rPh>
    <rPh sb="6" eb="8">
      <t>チク</t>
    </rPh>
    <phoneticPr fontId="5"/>
  </si>
  <si>
    <t>木曽町</t>
    <rPh sb="0" eb="3">
      <t>キソマチ</t>
    </rPh>
    <phoneticPr fontId="5"/>
  </si>
  <si>
    <t>木曽</t>
    <rPh sb="0" eb="2">
      <t>キソ</t>
    </rPh>
    <phoneticPr fontId="5"/>
  </si>
  <si>
    <t>高森町</t>
    <rPh sb="0" eb="3">
      <t>タカモリマチ</t>
    </rPh>
    <phoneticPr fontId="5"/>
  </si>
  <si>
    <t>松川町</t>
    <rPh sb="0" eb="3">
      <t>マツカワマチ</t>
    </rPh>
    <phoneticPr fontId="5"/>
  </si>
  <si>
    <t>飯田市</t>
    <rPh sb="0" eb="3">
      <t>イイダシ</t>
    </rPh>
    <phoneticPr fontId="5"/>
  </si>
  <si>
    <t>宮田村</t>
    <rPh sb="0" eb="3">
      <t>ミヤダムラ</t>
    </rPh>
    <phoneticPr fontId="5"/>
  </si>
  <si>
    <t>中川村</t>
    <rPh sb="0" eb="3">
      <t>ナカガワムラ</t>
    </rPh>
    <phoneticPr fontId="5"/>
  </si>
  <si>
    <t>南箕輪村</t>
    <rPh sb="0" eb="4">
      <t>ミナミミノワムラ</t>
    </rPh>
    <phoneticPr fontId="5"/>
  </si>
  <si>
    <t>飯島町</t>
    <rPh sb="0" eb="3">
      <t>イイジママチ</t>
    </rPh>
    <phoneticPr fontId="5"/>
  </si>
  <si>
    <t>箕輪町</t>
    <rPh sb="0" eb="3">
      <t>ミノワマチ</t>
    </rPh>
    <phoneticPr fontId="5"/>
  </si>
  <si>
    <t>辰野町</t>
    <rPh sb="0" eb="3">
      <t>タツノマチ</t>
    </rPh>
    <phoneticPr fontId="5"/>
  </si>
  <si>
    <t>駒ヶ根市</t>
    <rPh sb="0" eb="4">
      <t>コマガネシ</t>
    </rPh>
    <phoneticPr fontId="5"/>
  </si>
  <si>
    <t>伊那市</t>
    <rPh sb="0" eb="3">
      <t>イナシ</t>
    </rPh>
    <phoneticPr fontId="5"/>
  </si>
  <si>
    <t>上伊那</t>
    <rPh sb="0" eb="3">
      <t>カミイナ</t>
    </rPh>
    <phoneticPr fontId="5"/>
  </si>
  <si>
    <t>鹿島リゾート㈱</t>
    <rPh sb="0" eb="2">
      <t>カジマ</t>
    </rPh>
    <phoneticPr fontId="5"/>
  </si>
  <si>
    <t>東急不動産㈱</t>
    <rPh sb="0" eb="2">
      <t>トウキュウ</t>
    </rPh>
    <rPh sb="2" eb="5">
      <t>フドウサン</t>
    </rPh>
    <phoneticPr fontId="5"/>
  </si>
  <si>
    <t>㈱三井の森</t>
    <rPh sb="1" eb="3">
      <t>ミツイ</t>
    </rPh>
    <rPh sb="4" eb="5">
      <t>モリ</t>
    </rPh>
    <phoneticPr fontId="5"/>
  </si>
  <si>
    <t>㈱蓼科ビレッジ</t>
    <rPh sb="1" eb="3">
      <t>タテシナ</t>
    </rPh>
    <phoneticPr fontId="5"/>
  </si>
  <si>
    <t>東洋観光事業㈱</t>
    <rPh sb="0" eb="2">
      <t>トウヨウ</t>
    </rPh>
    <rPh sb="2" eb="4">
      <t>カンコウ</t>
    </rPh>
    <rPh sb="4" eb="6">
      <t>ジギョウ</t>
    </rPh>
    <phoneticPr fontId="5"/>
  </si>
  <si>
    <t>原村</t>
    <rPh sb="0" eb="2">
      <t>ハラムラ</t>
    </rPh>
    <phoneticPr fontId="5"/>
  </si>
  <si>
    <t>富士見町</t>
    <rPh sb="0" eb="4">
      <t>フジミマチ</t>
    </rPh>
    <phoneticPr fontId="5"/>
  </si>
  <si>
    <t>下諏訪町</t>
    <rPh sb="0" eb="4">
      <t>シモスワマチ</t>
    </rPh>
    <phoneticPr fontId="5"/>
  </si>
  <si>
    <t>茅野市</t>
    <rPh sb="0" eb="3">
      <t>チノシ</t>
    </rPh>
    <phoneticPr fontId="5"/>
  </si>
  <si>
    <t>諏訪市</t>
    <rPh sb="0" eb="3">
      <t>スワシ</t>
    </rPh>
    <phoneticPr fontId="5"/>
  </si>
  <si>
    <t>岡谷市</t>
    <rPh sb="0" eb="3">
      <t>オカヤシ</t>
    </rPh>
    <phoneticPr fontId="5"/>
  </si>
  <si>
    <t>諏訪</t>
    <rPh sb="0" eb="2">
      <t>スワ</t>
    </rPh>
    <phoneticPr fontId="5"/>
  </si>
  <si>
    <t>東御市</t>
    <rPh sb="0" eb="1">
      <t>ヒガシ</t>
    </rPh>
    <rPh sb="1" eb="2">
      <t>ゴ</t>
    </rPh>
    <rPh sb="2" eb="3">
      <t>シ</t>
    </rPh>
    <phoneticPr fontId="5"/>
  </si>
  <si>
    <t>上田市</t>
    <rPh sb="0" eb="3">
      <t>ウエダシ</t>
    </rPh>
    <phoneticPr fontId="5"/>
  </si>
  <si>
    <t>㈱八ヶ岳高原ロッジ</t>
    <rPh sb="1" eb="4">
      <t>ヤツガタケ</t>
    </rPh>
    <rPh sb="4" eb="6">
      <t>コウゲン</t>
    </rPh>
    <phoneticPr fontId="5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</si>
  <si>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5"/>
  </si>
  <si>
    <t>立科町</t>
    <rPh sb="0" eb="3">
      <t>タテシナマチ</t>
    </rPh>
    <phoneticPr fontId="5"/>
  </si>
  <si>
    <t>御代田町</t>
    <rPh sb="0" eb="4">
      <t>ミヨタマチ</t>
    </rPh>
    <phoneticPr fontId="5"/>
  </si>
  <si>
    <t>小海町</t>
    <rPh sb="0" eb="3">
      <t>コウミマチ</t>
    </rPh>
    <phoneticPr fontId="5"/>
  </si>
  <si>
    <t>小諸市</t>
    <rPh sb="0" eb="3">
      <t>コモロシ</t>
    </rPh>
    <phoneticPr fontId="5"/>
  </si>
  <si>
    <r>
      <t>家庭用
20m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2" eb="13">
      <t>ツキ</t>
    </rPh>
    <rPh sb="14" eb="15">
      <t>エン</t>
    </rPh>
    <phoneticPr fontId="5"/>
  </si>
  <si>
    <r>
      <t>家庭用10m</t>
    </r>
    <r>
      <rPr>
        <vertAlign val="superscript"/>
        <sz val="9"/>
        <rFont val="ＭＳ Ｐゴシック"/>
        <family val="3"/>
        <charset val="128"/>
      </rPr>
      <t xml:space="preserve">3
</t>
    </r>
    <r>
      <rPr>
        <sz val="9"/>
        <rFont val="ＭＳ Ｐゴシック"/>
        <family val="3"/>
        <charset val="128"/>
      </rPr>
      <t>料金/月（円）</t>
    </r>
    <rPh sb="11" eb="12">
      <t>ツキ</t>
    </rPh>
    <rPh sb="13" eb="14">
      <t>エン</t>
    </rPh>
    <phoneticPr fontId="5"/>
  </si>
  <si>
    <t>料金
体系</t>
    <phoneticPr fontId="5"/>
  </si>
  <si>
    <t>負荷率
（%）</t>
    <phoneticPr fontId="5"/>
  </si>
  <si>
    <t>有収率
（%）</t>
    <phoneticPr fontId="5"/>
  </si>
  <si>
    <t>有効率
（%）</t>
    <phoneticPr fontId="5"/>
  </si>
  <si>
    <t>実績・平均</t>
    <rPh sb="0" eb="2">
      <t>ジッセキ</t>
    </rPh>
    <rPh sb="3" eb="5">
      <t>ヘイキン</t>
    </rPh>
    <phoneticPr fontId="5"/>
  </si>
  <si>
    <t>実績・最大</t>
    <rPh sb="0" eb="2">
      <t>ジッセキ</t>
    </rPh>
    <rPh sb="3" eb="5">
      <t>サイダイ</t>
    </rPh>
    <phoneticPr fontId="5"/>
  </si>
  <si>
    <t>計画・最大</t>
    <rPh sb="0" eb="2">
      <t>ケイカク</t>
    </rPh>
    <rPh sb="3" eb="5">
      <t>サイダイ</t>
    </rPh>
    <phoneticPr fontId="5"/>
  </si>
  <si>
    <t>有収水量</t>
    <phoneticPr fontId="5"/>
  </si>
  <si>
    <t>有効水量</t>
    <phoneticPr fontId="5"/>
  </si>
  <si>
    <t>年間
給水量</t>
    <phoneticPr fontId="5"/>
  </si>
  <si>
    <t>現在</t>
    <rPh sb="0" eb="2">
      <t>ゲンザイ</t>
    </rPh>
    <phoneticPr fontId="5"/>
  </si>
  <si>
    <t>計画</t>
    <rPh sb="0" eb="2">
      <t>ケイカク</t>
    </rPh>
    <phoneticPr fontId="5"/>
  </si>
  <si>
    <t>目標
年次</t>
    <rPh sb="0" eb="2">
      <t>モクヒョウ</t>
    </rPh>
    <rPh sb="3" eb="5">
      <t>ネンジ</t>
    </rPh>
    <phoneticPr fontId="5"/>
  </si>
  <si>
    <t>認可（届出）年月日</t>
    <rPh sb="0" eb="2">
      <t>ニンカ</t>
    </rPh>
    <rPh sb="3" eb="5">
      <t>トドケデ</t>
    </rPh>
    <rPh sb="6" eb="9">
      <t>ネンガッピ</t>
    </rPh>
    <phoneticPr fontId="5"/>
  </si>
  <si>
    <t>水道料金（税込）</t>
    <rPh sb="5" eb="7">
      <t>ゼイコミ</t>
    </rPh>
    <phoneticPr fontId="5"/>
  </si>
  <si>
    <t>比率
（分水量を含む給水量）</t>
    <rPh sb="0" eb="2">
      <t>ヒリツ</t>
    </rPh>
    <rPh sb="4" eb="5">
      <t>ブン</t>
    </rPh>
    <rPh sb="5" eb="7">
      <t>スイリョウ</t>
    </rPh>
    <rPh sb="8" eb="9">
      <t>フク</t>
    </rPh>
    <rPh sb="10" eb="11">
      <t>キュウ</t>
    </rPh>
    <rPh sb="11" eb="13">
      <t>スイリョウ</t>
    </rPh>
    <phoneticPr fontId="5"/>
  </si>
  <si>
    <t>一人一日給水量(ﾘｯﾄﾙ)
（分水量を除く）</t>
    <rPh sb="15" eb="16">
      <t>ブン</t>
    </rPh>
    <rPh sb="16" eb="18">
      <t>スイリョウ</t>
    </rPh>
    <rPh sb="19" eb="20">
      <t>ノゾ</t>
    </rPh>
    <phoneticPr fontId="5"/>
  </si>
  <si>
    <r>
      <t>一日給水量(m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)
（分水量を含む）</t>
    </r>
    <rPh sb="11" eb="12">
      <t>ブン</t>
    </rPh>
    <rPh sb="12" eb="14">
      <t>スイリョウ</t>
    </rPh>
    <rPh sb="15" eb="16">
      <t>フク</t>
    </rPh>
    <phoneticPr fontId="5"/>
  </si>
  <si>
    <r>
      <t>年間給水量（千m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
（分水量を除く）</t>
    </r>
    <rPh sb="12" eb="13">
      <t>ブン</t>
    </rPh>
    <rPh sb="13" eb="15">
      <t>スイリョウ</t>
    </rPh>
    <rPh sb="16" eb="17">
      <t>ノゾ</t>
    </rPh>
    <phoneticPr fontId="5"/>
  </si>
  <si>
    <t>給水普及率（%）</t>
    <phoneticPr fontId="5"/>
  </si>
  <si>
    <t>給水区域内人口（人）</t>
    <rPh sb="0" eb="2">
      <t>キュウスイ</t>
    </rPh>
    <rPh sb="2" eb="5">
      <t>クイキナイ</t>
    </rPh>
    <rPh sb="5" eb="7">
      <t>ジンコウ</t>
    </rPh>
    <rPh sb="8" eb="9">
      <t>ニン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</si>
  <si>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</si>
  <si>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t>最新事業計画</t>
    <rPh sb="0" eb="2">
      <t>サイシン</t>
    </rPh>
    <rPh sb="2" eb="4">
      <t>ジギョウ</t>
    </rPh>
    <rPh sb="4" eb="6">
      <t>ケイカク</t>
    </rPh>
    <phoneticPr fontId="5"/>
  </si>
  <si>
    <t>１２．事業計画概要、給水人口、普及率、給水量及び料金（上水道）</t>
    <rPh sb="3" eb="5">
      <t>ジギョウ</t>
    </rPh>
    <rPh sb="5" eb="7">
      <t>ケイカク</t>
    </rPh>
    <rPh sb="7" eb="9">
      <t>ガイヨウ</t>
    </rPh>
    <rPh sb="10" eb="12">
      <t>キュウスイ</t>
    </rPh>
    <rPh sb="12" eb="14">
      <t>ジンコウ</t>
    </rPh>
    <rPh sb="15" eb="17">
      <t>フキュウ</t>
    </rPh>
    <rPh sb="17" eb="18">
      <t>リツ</t>
    </rPh>
    <rPh sb="19" eb="20">
      <t>キュウ</t>
    </rPh>
    <rPh sb="20" eb="22">
      <t>スイリョウ</t>
    </rPh>
    <rPh sb="22" eb="23">
      <t>オヨ</t>
    </rPh>
    <rPh sb="24" eb="26">
      <t>リョウキン</t>
    </rPh>
    <rPh sb="27" eb="28">
      <t>ジョウ</t>
    </rPh>
    <rPh sb="28" eb="30">
      <t>スイドウ</t>
    </rPh>
    <phoneticPr fontId="5"/>
  </si>
  <si>
    <t>平成</t>
  </si>
  <si>
    <t>安曇野市</t>
    <rPh sb="0" eb="2">
      <t>アヅミ</t>
    </rPh>
    <rPh sb="2" eb="3">
      <t>ノ</t>
    </rPh>
    <rPh sb="3" eb="4">
      <t>シ</t>
    </rPh>
    <phoneticPr fontId="5"/>
  </si>
  <si>
    <t>安曇野市</t>
    <phoneticPr fontId="5"/>
  </si>
  <si>
    <t>H21</t>
  </si>
  <si>
    <t>H31</t>
  </si>
  <si>
    <t>H10</t>
  </si>
  <si>
    <t>H30</t>
  </si>
  <si>
    <t>H15</t>
  </si>
  <si>
    <t>H33</t>
  </si>
  <si>
    <t>H28</t>
  </si>
  <si>
    <t>H27</t>
  </si>
  <si>
    <t>H19</t>
  </si>
  <si>
    <t>H25</t>
  </si>
  <si>
    <t>H18</t>
  </si>
  <si>
    <t>H16</t>
  </si>
  <si>
    <t>長和町</t>
    <rPh sb="0" eb="3">
      <t>ナガワマチ</t>
    </rPh>
    <phoneticPr fontId="4"/>
  </si>
  <si>
    <t>阿智村</t>
    <rPh sb="0" eb="3">
      <t>アチムラ</t>
    </rPh>
    <phoneticPr fontId="4"/>
  </si>
  <si>
    <t>喬木村</t>
    <rPh sb="0" eb="3">
      <t>タカギムラ</t>
    </rPh>
    <phoneticPr fontId="4"/>
  </si>
  <si>
    <t>豊丘村</t>
    <rPh sb="0" eb="3">
      <t>トヨオカムラ</t>
    </rPh>
    <phoneticPr fontId="4"/>
  </si>
  <si>
    <t>昭和</t>
  </si>
  <si>
    <t>上田</t>
    <rPh sb="0" eb="2">
      <t>ウエダ</t>
    </rPh>
    <phoneticPr fontId="5"/>
  </si>
  <si>
    <t>南信州</t>
    <rPh sb="0" eb="1">
      <t>ミナミ</t>
    </rPh>
    <rPh sb="1" eb="3">
      <t>シンシュウ</t>
    </rPh>
    <phoneticPr fontId="5"/>
  </si>
  <si>
    <t>地域振興局</t>
    <rPh sb="0" eb="5">
      <t>チイキシンコウキョク</t>
    </rPh>
    <phoneticPr fontId="5"/>
  </si>
  <si>
    <t>北アルプス</t>
    <rPh sb="0" eb="1">
      <t>キタ</t>
    </rPh>
    <phoneticPr fontId="5"/>
  </si>
  <si>
    <t>地域振興局</t>
    <rPh sb="0" eb="2">
      <t>チイキ</t>
    </rPh>
    <rPh sb="2" eb="4">
      <t>シンコウ</t>
    </rPh>
    <rPh sb="4" eb="5">
      <t>キョク</t>
    </rPh>
    <phoneticPr fontId="5"/>
  </si>
  <si>
    <t>松本市（梓川地区）</t>
    <rPh sb="0" eb="3">
      <t>マツモトシ</t>
    </rPh>
    <rPh sb="4" eb="5">
      <t>アズサ</t>
    </rPh>
    <rPh sb="5" eb="6">
      <t>ガワ</t>
    </rPh>
    <rPh sb="6" eb="8">
      <t>チク</t>
    </rPh>
    <phoneticPr fontId="5"/>
  </si>
  <si>
    <t>口径別</t>
    <phoneticPr fontId="4"/>
  </si>
  <si>
    <t>H4</t>
    <phoneticPr fontId="4"/>
  </si>
  <si>
    <t>H9</t>
    <phoneticPr fontId="4"/>
  </si>
  <si>
    <t>R18</t>
    <phoneticPr fontId="4"/>
  </si>
  <si>
    <t>R5</t>
    <phoneticPr fontId="4"/>
  </si>
  <si>
    <t>R8</t>
    <phoneticPr fontId="4"/>
  </si>
  <si>
    <t>R10</t>
    <phoneticPr fontId="4"/>
  </si>
  <si>
    <t>R7</t>
    <phoneticPr fontId="4"/>
  </si>
  <si>
    <t>R12</t>
    <phoneticPr fontId="4"/>
  </si>
  <si>
    <t>R3</t>
    <phoneticPr fontId="4"/>
  </si>
  <si>
    <t>R12</t>
    <phoneticPr fontId="4"/>
  </si>
  <si>
    <t>R6</t>
    <phoneticPr fontId="4"/>
  </si>
  <si>
    <t>R3</t>
    <phoneticPr fontId="4"/>
  </si>
  <si>
    <t>R4</t>
    <phoneticPr fontId="4"/>
  </si>
  <si>
    <t>R8</t>
    <phoneticPr fontId="4"/>
  </si>
  <si>
    <t>R10</t>
    <phoneticPr fontId="4"/>
  </si>
  <si>
    <t>R7</t>
    <phoneticPr fontId="4"/>
  </si>
  <si>
    <t>R7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</si>
</sst>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0&quot;日&quot;"/>
    <numFmt numFmtId="178" formatCode="0&quot;年&quot;"/>
    <numFmt numFmtId="179" formatCode="[$-411]ge\.m\.d;@"/>
    <numFmt numFmtId="180" formatCode="&quot;H&quot;00"/>
    <numFmt numFmtId="181" formatCode="0&quot;月&quot;"/>
    <numFmt numFmtId="182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89">
    <xf numFmtId="0" fontId="0" fillId="0" borderId="0" xfId="0">
      <alignment vertical="center"/>
    </xf>
    <xf numFmtId="38" fontId="3" fillId="0" borderId="0" xfId="2" applyFont="1" applyProtection="1">
      <alignment vertical="center"/>
    </xf>
    <xf numFmtId="176" fontId="3" fillId="0" borderId="0" xfId="2" applyNumberFormat="1" applyFont="1" applyProtection="1">
      <alignment vertical="center"/>
    </xf>
    <xf numFmtId="0" fontId="3" fillId="0" borderId="0" xfId="2" applyNumberFormat="1" applyFont="1" applyAlignment="1" applyProtection="1">
      <alignment horizontal="center" vertical="center"/>
    </xf>
    <xf numFmtId="177" fontId="3" fillId="0" borderId="0" xfId="2" applyNumberFormat="1" applyFont="1" applyAlignment="1" applyProtection="1">
      <alignment horizontal="right" vertical="center"/>
    </xf>
    <xf numFmtId="0" fontId="3" fillId="0" borderId="0" xfId="2" applyNumberFormat="1" applyFont="1" applyAlignment="1" applyProtection="1">
      <alignment horizontal="right" vertical="center"/>
    </xf>
    <xf numFmtId="178" fontId="3" fillId="0" borderId="0" xfId="2" applyNumberFormat="1" applyFont="1" applyAlignment="1" applyProtection="1">
      <alignment horizontal="right" vertical="center"/>
    </xf>
    <xf numFmtId="179" fontId="3" fillId="0" borderId="0" xfId="2" applyNumberFormat="1" applyFont="1" applyAlignment="1" applyProtection="1">
      <alignment horizontal="right" vertical="center"/>
    </xf>
    <xf numFmtId="0" fontId="3" fillId="0" borderId="0" xfId="1" applyNumberFormat="1" applyFont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right" vertical="center"/>
    </xf>
    <xf numFmtId="38" fontId="3" fillId="2" borderId="2" xfId="2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vertical="center"/>
    </xf>
    <xf numFmtId="38" fontId="3" fillId="2" borderId="1" xfId="2" applyFont="1" applyFill="1" applyBorder="1" applyAlignment="1" applyProtection="1">
      <alignment horizontal="center" vertical="center"/>
    </xf>
    <xf numFmtId="38" fontId="3" fillId="0" borderId="0" xfId="1" applyFont="1" applyFill="1" applyBorder="1" applyAlignment="1" applyProtection="1">
      <alignment horizontal="right" vertical="center"/>
    </xf>
    <xf numFmtId="0" fontId="3" fillId="0" borderId="0" xfId="2" applyNumberFormat="1" applyFont="1" applyFill="1" applyBorder="1" applyAlignment="1" applyProtection="1">
      <alignment horizontal="left" vertical="center"/>
    </xf>
    <xf numFmtId="38" fontId="3" fillId="0" borderId="1" xfId="2" applyFont="1" applyFill="1" applyBorder="1" applyProtection="1">
      <alignment vertical="center"/>
    </xf>
    <xf numFmtId="0" fontId="3" fillId="0" borderId="1" xfId="1" applyNumberFormat="1" applyFont="1" applyFill="1" applyBorder="1" applyProtection="1">
      <alignment vertical="center"/>
    </xf>
    <xf numFmtId="38" fontId="3" fillId="0" borderId="1" xfId="2" applyFont="1" applyFill="1" applyBorder="1" applyAlignment="1" applyProtection="1">
      <alignment horizontal="center" vertical="center"/>
    </xf>
    <xf numFmtId="38" fontId="3" fillId="0" borderId="3" xfId="2" applyFont="1" applyFill="1" applyBorder="1" applyProtection="1">
      <alignment vertical="center"/>
    </xf>
    <xf numFmtId="38" fontId="3" fillId="0" borderId="7" xfId="2" applyFont="1" applyFill="1" applyBorder="1" applyProtection="1">
      <alignment vertical="center"/>
    </xf>
    <xf numFmtId="0" fontId="3" fillId="0" borderId="8" xfId="1" applyNumberFormat="1" applyFont="1" applyFill="1" applyBorder="1" applyProtection="1">
      <alignment vertical="center"/>
    </xf>
    <xf numFmtId="0" fontId="3" fillId="0" borderId="3" xfId="1" applyNumberFormat="1" applyFont="1" applyFill="1" applyBorder="1" applyProtection="1">
      <alignment vertical="center"/>
    </xf>
    <xf numFmtId="38" fontId="3" fillId="0" borderId="10" xfId="2" applyFont="1" applyFill="1" applyBorder="1" applyProtection="1">
      <alignment vertical="center"/>
    </xf>
    <xf numFmtId="0" fontId="3" fillId="0" borderId="10" xfId="1" applyNumberFormat="1" applyFont="1" applyFill="1" applyBorder="1" applyProtection="1">
      <alignment vertical="center"/>
    </xf>
    <xf numFmtId="177" fontId="3" fillId="0" borderId="0" xfId="2" applyNumberFormat="1" applyFont="1" applyFill="1" applyBorder="1" applyAlignment="1" applyProtection="1">
      <alignment horizontal="right" vertical="center" wrapText="1"/>
    </xf>
    <xf numFmtId="38" fontId="3" fillId="0" borderId="0" xfId="2" applyFont="1" applyFill="1" applyBorder="1" applyAlignment="1" applyProtection="1">
      <alignment horizontal="right" vertical="center" wrapText="1"/>
    </xf>
    <xf numFmtId="38" fontId="3" fillId="0" borderId="0" xfId="2" applyFont="1" applyFill="1" applyProtection="1">
      <alignment vertical="center"/>
    </xf>
    <xf numFmtId="38" fontId="3" fillId="0" borderId="0" xfId="2" applyFont="1" applyFill="1" applyBorder="1" applyProtection="1">
      <alignment vertical="center"/>
    </xf>
    <xf numFmtId="176" fontId="3" fillId="0" borderId="0" xfId="2" applyNumberFormat="1" applyFont="1" applyFill="1" applyBorder="1" applyProtection="1">
      <alignment vertic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178" fontId="3" fillId="0" borderId="0" xfId="2" applyNumberFormat="1" applyFont="1" applyFill="1" applyBorder="1" applyAlignment="1" applyProtection="1">
      <alignment horizontal="right" vertical="center"/>
    </xf>
    <xf numFmtId="179" fontId="3" fillId="0" borderId="0" xfId="2" applyNumberFormat="1" applyFont="1" applyFill="1" applyBorder="1" applyAlignment="1" applyProtection="1">
      <alignment horizontal="right" vertical="center"/>
    </xf>
    <xf numFmtId="38" fontId="3" fillId="0" borderId="0" xfId="2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38" fontId="3" fillId="0" borderId="0" xfId="2" applyFont="1" applyFill="1" applyBorder="1" applyAlignment="1" applyProtection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77" fontId="3" fillId="2" borderId="12" xfId="2" applyNumberFormat="1" applyFont="1" applyFill="1" applyBorder="1" applyAlignment="1" applyProtection="1">
      <alignment horizontal="right" vertical="center"/>
    </xf>
    <xf numFmtId="0" fontId="3" fillId="2" borderId="12" xfId="2" applyNumberFormat="1" applyFont="1" applyFill="1" applyBorder="1" applyAlignment="1" applyProtection="1">
      <alignment horizontal="right" vertical="center"/>
    </xf>
    <xf numFmtId="178" fontId="3" fillId="2" borderId="12" xfId="2" applyNumberFormat="1" applyFont="1" applyFill="1" applyBorder="1" applyAlignment="1" applyProtection="1">
      <alignment horizontal="right" vertical="center"/>
    </xf>
    <xf numFmtId="179" fontId="3" fillId="2" borderId="13" xfId="2" applyNumberFormat="1" applyFont="1" applyFill="1" applyBorder="1" applyAlignment="1" applyProtection="1">
      <alignment horizontal="right" vertical="center"/>
    </xf>
    <xf numFmtId="0" fontId="3" fillId="2" borderId="12" xfId="1" applyNumberFormat="1" applyFont="1" applyFill="1" applyBorder="1" applyAlignment="1" applyProtection="1">
      <alignment vertical="center"/>
    </xf>
    <xf numFmtId="0" fontId="3" fillId="3" borderId="3" xfId="2" applyNumberFormat="1" applyFont="1" applyFill="1" applyBorder="1" applyAlignment="1" applyProtection="1">
      <alignment horizontal="center" vertical="center"/>
    </xf>
    <xf numFmtId="177" fontId="3" fillId="3" borderId="14" xfId="2" applyNumberFormat="1" applyFont="1" applyFill="1" applyBorder="1" applyAlignment="1" applyProtection="1">
      <alignment horizontal="right" vertical="center"/>
    </xf>
    <xf numFmtId="0" fontId="3" fillId="3" borderId="14" xfId="2" applyNumberFormat="1" applyFont="1" applyFill="1" applyBorder="1" applyAlignment="1" applyProtection="1">
      <alignment horizontal="right" vertical="center"/>
    </xf>
    <xf numFmtId="178" fontId="3" fillId="3" borderId="14" xfId="2" applyNumberFormat="1" applyFont="1" applyFill="1" applyBorder="1" applyAlignment="1" applyProtection="1">
      <alignment horizontal="right" vertical="center"/>
    </xf>
    <xf numFmtId="179" fontId="3" fillId="3" borderId="15" xfId="2" applyNumberFormat="1" applyFont="1" applyFill="1" applyBorder="1" applyAlignment="1" applyProtection="1">
      <alignment horizontal="right" vertical="center"/>
    </xf>
    <xf numFmtId="38" fontId="3" fillId="3" borderId="16" xfId="2" applyFont="1" applyFill="1" applyBorder="1" applyProtection="1">
      <alignment vertical="center"/>
    </xf>
    <xf numFmtId="0" fontId="3" fillId="3" borderId="17" xfId="2" applyNumberFormat="1" applyFont="1" applyFill="1" applyBorder="1" applyAlignment="1" applyProtection="1">
      <alignment horizontal="center" vertical="center"/>
    </xf>
    <xf numFmtId="177" fontId="3" fillId="3" borderId="18" xfId="2" applyNumberFormat="1" applyFont="1" applyFill="1" applyBorder="1" applyAlignment="1" applyProtection="1">
      <alignment horizontal="right" vertical="center"/>
    </xf>
    <xf numFmtId="0" fontId="3" fillId="3" borderId="18" xfId="2" applyNumberFormat="1" applyFont="1" applyFill="1" applyBorder="1" applyAlignment="1" applyProtection="1">
      <alignment horizontal="right" vertical="center"/>
    </xf>
    <xf numFmtId="178" fontId="3" fillId="3" borderId="18" xfId="2" applyNumberFormat="1" applyFont="1" applyFill="1" applyBorder="1" applyAlignment="1" applyProtection="1">
      <alignment horizontal="right" vertical="center"/>
    </xf>
    <xf numFmtId="179" fontId="3" fillId="3" borderId="19" xfId="2" applyNumberFormat="1" applyFont="1" applyFill="1" applyBorder="1" applyAlignment="1" applyProtection="1">
      <alignment horizontal="right" vertical="center"/>
    </xf>
    <xf numFmtId="38" fontId="3" fillId="3" borderId="20" xfId="2" applyFont="1" applyFill="1" applyBorder="1" applyProtection="1">
      <alignment vertical="center"/>
    </xf>
    <xf numFmtId="38" fontId="3" fillId="0" borderId="21" xfId="2" applyFont="1" applyFill="1" applyBorder="1" applyProtection="1">
      <alignment vertical="center"/>
    </xf>
    <xf numFmtId="38" fontId="7" fillId="0" borderId="21" xfId="2" applyFont="1" applyFill="1" applyBorder="1" applyAlignment="1">
      <alignment vertical="center"/>
    </xf>
    <xf numFmtId="176" fontId="3" fillId="0" borderId="21" xfId="2" applyNumberFormat="1" applyFont="1" applyFill="1" applyBorder="1" applyProtection="1">
      <alignment vertical="center"/>
    </xf>
    <xf numFmtId="38" fontId="3" fillId="0" borderId="9" xfId="2" applyFont="1" applyFill="1" applyBorder="1" applyAlignment="1"/>
    <xf numFmtId="38" fontId="3" fillId="0" borderId="0" xfId="2" applyFont="1" applyFill="1" applyAlignment="1"/>
    <xf numFmtId="38" fontId="3" fillId="0" borderId="21" xfId="2" applyFont="1" applyFill="1" applyBorder="1" applyAlignment="1"/>
    <xf numFmtId="180" fontId="3" fillId="0" borderId="21" xfId="2" applyNumberFormat="1" applyFont="1" applyFill="1" applyBorder="1" applyAlignment="1" applyProtection="1">
      <alignment horizontal="center" vertical="center"/>
    </xf>
    <xf numFmtId="177" fontId="3" fillId="0" borderId="22" xfId="2" applyNumberFormat="1" applyFont="1" applyFill="1" applyBorder="1" applyAlignment="1" applyProtection="1">
      <alignment horizontal="right" vertical="center"/>
    </xf>
    <xf numFmtId="181" fontId="3" fillId="0" borderId="22" xfId="2" applyNumberFormat="1" applyFont="1" applyFill="1" applyBorder="1" applyAlignment="1" applyProtection="1">
      <alignment horizontal="right" vertical="center"/>
    </xf>
    <xf numFmtId="178" fontId="3" fillId="0" borderId="22" xfId="2" applyNumberFormat="1" applyFont="1" applyFill="1" applyBorder="1" applyAlignment="1" applyProtection="1">
      <alignment horizontal="right" vertical="center"/>
    </xf>
    <xf numFmtId="179" fontId="3" fillId="0" borderId="23" xfId="2" applyNumberFormat="1" applyFont="1" applyFill="1" applyBorder="1" applyAlignment="1" applyProtection="1">
      <alignment horizontal="right" vertical="center"/>
    </xf>
    <xf numFmtId="38" fontId="3" fillId="0" borderId="24" xfId="2" applyFont="1" applyFill="1" applyBorder="1" applyProtection="1">
      <alignment vertical="center"/>
    </xf>
    <xf numFmtId="38" fontId="7" fillId="0" borderId="7" xfId="2" applyFont="1" applyFill="1" applyBorder="1" applyAlignment="1">
      <alignment vertical="center"/>
    </xf>
    <xf numFmtId="176" fontId="3" fillId="0" borderId="24" xfId="2" applyNumberFormat="1" applyFont="1" applyFill="1" applyBorder="1" applyProtection="1">
      <alignment vertical="center"/>
    </xf>
    <xf numFmtId="38" fontId="3" fillId="0" borderId="24" xfId="2" applyFont="1" applyFill="1" applyBorder="1" applyAlignment="1"/>
    <xf numFmtId="38" fontId="3" fillId="0" borderId="25" xfId="2" applyFont="1" applyFill="1" applyBorder="1" applyAlignment="1"/>
    <xf numFmtId="180" fontId="3" fillId="0" borderId="24" xfId="2" applyNumberFormat="1" applyFont="1" applyFill="1" applyBorder="1" applyAlignment="1" applyProtection="1">
      <alignment horizontal="center" vertical="center"/>
    </xf>
    <xf numFmtId="177" fontId="3" fillId="0" borderId="25" xfId="2" applyNumberFormat="1" applyFont="1" applyFill="1" applyBorder="1" applyAlignment="1" applyProtection="1">
      <alignment horizontal="right" vertical="center"/>
    </xf>
    <xf numFmtId="181" fontId="3" fillId="0" borderId="25" xfId="2" applyNumberFormat="1" applyFont="1" applyFill="1" applyBorder="1" applyAlignment="1" applyProtection="1">
      <alignment horizontal="right" vertical="center"/>
    </xf>
    <xf numFmtId="178" fontId="3" fillId="0" borderId="25" xfId="2" applyNumberFormat="1" applyFont="1" applyFill="1" applyBorder="1" applyAlignment="1" applyProtection="1">
      <alignment horizontal="right" vertical="center"/>
    </xf>
    <xf numFmtId="179" fontId="3" fillId="0" borderId="26" xfId="2" applyNumberFormat="1" applyFont="1" applyFill="1" applyBorder="1" applyAlignment="1" applyProtection="1">
      <alignment horizontal="right" vertical="center"/>
    </xf>
    <xf numFmtId="38" fontId="3" fillId="0" borderId="11" xfId="2" applyFont="1" applyFill="1" applyBorder="1" applyProtection="1">
      <alignment vertical="center"/>
    </xf>
    <xf numFmtId="38" fontId="7" fillId="0" borderId="0" xfId="2" applyFont="1" applyFill="1" applyAlignment="1">
      <alignment vertical="center"/>
    </xf>
    <xf numFmtId="176" fontId="3" fillId="0" borderId="10" xfId="2" applyNumberFormat="1" applyFont="1" applyFill="1" applyBorder="1" applyProtection="1">
      <alignment vertical="center"/>
    </xf>
    <xf numFmtId="38" fontId="3" fillId="0" borderId="11" xfId="2" applyFont="1" applyFill="1" applyBorder="1" applyAlignment="1"/>
    <xf numFmtId="180" fontId="3" fillId="0" borderId="10" xfId="2" applyNumberFormat="1" applyFont="1" applyFill="1" applyBorder="1" applyAlignment="1" applyProtection="1">
      <alignment horizontal="center" vertical="center"/>
    </xf>
    <xf numFmtId="177" fontId="3" fillId="0" borderId="27" xfId="2" applyNumberFormat="1" applyFont="1" applyFill="1" applyBorder="1" applyAlignment="1" applyProtection="1">
      <alignment horizontal="right" vertical="center"/>
    </xf>
    <xf numFmtId="181" fontId="3" fillId="0" borderId="27" xfId="2" applyNumberFormat="1" applyFont="1" applyFill="1" applyBorder="1" applyAlignment="1" applyProtection="1">
      <alignment horizontal="right" vertical="center"/>
    </xf>
    <xf numFmtId="178" fontId="3" fillId="0" borderId="27" xfId="2" applyNumberFormat="1" applyFont="1" applyFill="1" applyBorder="1" applyAlignment="1" applyProtection="1">
      <alignment horizontal="right" vertical="center"/>
    </xf>
    <xf numFmtId="179" fontId="3" fillId="0" borderId="28" xfId="2" applyNumberFormat="1" applyFont="1" applyFill="1" applyBorder="1" applyAlignment="1" applyProtection="1">
      <alignment horizontal="right" vertical="center"/>
    </xf>
    <xf numFmtId="38" fontId="3" fillId="3" borderId="15" xfId="2" applyFont="1" applyFill="1" applyBorder="1" applyProtection="1">
      <alignment vertical="center"/>
    </xf>
    <xf numFmtId="180" fontId="3" fillId="3" borderId="3" xfId="2" applyNumberFormat="1" applyFont="1" applyFill="1" applyBorder="1" applyAlignment="1" applyProtection="1">
      <alignment horizontal="center" vertical="center"/>
    </xf>
    <xf numFmtId="181" fontId="3" fillId="3" borderId="14" xfId="2" applyNumberFormat="1" applyFont="1" applyFill="1" applyBorder="1" applyAlignment="1" applyProtection="1">
      <alignment horizontal="right" vertical="center"/>
    </xf>
    <xf numFmtId="38" fontId="3" fillId="3" borderId="19" xfId="2" applyFont="1" applyFill="1" applyBorder="1" applyProtection="1">
      <alignment vertical="center"/>
    </xf>
    <xf numFmtId="180" fontId="3" fillId="3" borderId="17" xfId="2" applyNumberFormat="1" applyFont="1" applyFill="1" applyBorder="1" applyAlignment="1" applyProtection="1">
      <alignment horizontal="center" vertical="center"/>
    </xf>
    <xf numFmtId="181" fontId="3" fillId="3" borderId="18" xfId="2" applyNumberFormat="1" applyFont="1" applyFill="1" applyBorder="1" applyAlignment="1" applyProtection="1">
      <alignment horizontal="right" vertical="center"/>
    </xf>
    <xf numFmtId="38" fontId="7" fillId="0" borderId="24" xfId="2" applyFont="1" applyFill="1" applyBorder="1" applyAlignment="1">
      <alignment vertical="center"/>
    </xf>
    <xf numFmtId="38" fontId="3" fillId="0" borderId="8" xfId="2" applyFont="1" applyFill="1" applyBorder="1" applyProtection="1">
      <alignment vertical="center"/>
    </xf>
    <xf numFmtId="176" fontId="3" fillId="0" borderId="8" xfId="2" applyNumberFormat="1" applyFont="1" applyFill="1" applyBorder="1" applyProtection="1">
      <alignment vertical="center"/>
    </xf>
    <xf numFmtId="38" fontId="3" fillId="0" borderId="8" xfId="2" applyFont="1" applyFill="1" applyBorder="1" applyAlignment="1"/>
    <xf numFmtId="38" fontId="3" fillId="0" borderId="29" xfId="2" applyFont="1" applyFill="1" applyBorder="1" applyAlignment="1"/>
    <xf numFmtId="180" fontId="3" fillId="0" borderId="8" xfId="2" applyNumberFormat="1" applyFont="1" applyFill="1" applyBorder="1" applyAlignment="1" applyProtection="1">
      <alignment horizontal="center" vertical="center"/>
    </xf>
    <xf numFmtId="177" fontId="3" fillId="0" borderId="29" xfId="2" applyNumberFormat="1" applyFont="1" applyFill="1" applyBorder="1" applyAlignment="1" applyProtection="1">
      <alignment horizontal="right" vertical="center"/>
    </xf>
    <xf numFmtId="181" fontId="3" fillId="0" borderId="29" xfId="2" applyNumberFormat="1" applyFont="1" applyFill="1" applyBorder="1" applyAlignment="1" applyProtection="1">
      <alignment horizontal="right" vertical="center"/>
    </xf>
    <xf numFmtId="178" fontId="3" fillId="0" borderId="29" xfId="2" applyNumberFormat="1" applyFont="1" applyFill="1" applyBorder="1" applyAlignment="1" applyProtection="1">
      <alignment horizontal="right" vertical="center"/>
    </xf>
    <xf numFmtId="179" fontId="3" fillId="0" borderId="6" xfId="2" applyNumberFormat="1" applyFont="1" applyFill="1" applyBorder="1" applyAlignment="1" applyProtection="1">
      <alignment horizontal="right" vertical="center"/>
    </xf>
    <xf numFmtId="38" fontId="3" fillId="0" borderId="9" xfId="2" applyFont="1" applyFill="1" applyBorder="1" applyProtection="1">
      <alignment vertical="center"/>
    </xf>
    <xf numFmtId="38" fontId="3" fillId="0" borderId="30" xfId="2" applyFont="1" applyFill="1" applyBorder="1" applyProtection="1">
      <alignment vertical="center"/>
    </xf>
    <xf numFmtId="176" fontId="3" fillId="0" borderId="9" xfId="2" applyNumberFormat="1" applyFont="1" applyFill="1" applyBorder="1" applyProtection="1">
      <alignment vertical="center"/>
    </xf>
    <xf numFmtId="177" fontId="3" fillId="0" borderId="31" xfId="2" applyNumberFormat="1" applyFont="1" applyFill="1" applyBorder="1" applyAlignment="1" applyProtection="1">
      <alignment horizontal="right" vertical="center"/>
    </xf>
    <xf numFmtId="181" fontId="3" fillId="0" borderId="31" xfId="2" applyNumberFormat="1" applyFont="1" applyFill="1" applyBorder="1" applyAlignment="1" applyProtection="1">
      <alignment horizontal="right" vertical="center"/>
    </xf>
    <xf numFmtId="178" fontId="3" fillId="0" borderId="31" xfId="2" applyNumberFormat="1" applyFont="1" applyFill="1" applyBorder="1" applyAlignment="1" applyProtection="1">
      <alignment horizontal="right" vertical="center"/>
    </xf>
    <xf numFmtId="179" fontId="3" fillId="0" borderId="32" xfId="2" applyNumberFormat="1" applyFont="1" applyFill="1" applyBorder="1" applyAlignment="1" applyProtection="1">
      <alignment horizontal="right" vertical="center"/>
    </xf>
    <xf numFmtId="38" fontId="7" fillId="0" borderId="10" xfId="2" applyFont="1" applyFill="1" applyBorder="1" applyAlignment="1">
      <alignment vertical="center"/>
    </xf>
    <xf numFmtId="38" fontId="3" fillId="0" borderId="0" xfId="2" applyFont="1" applyAlignment="1" applyProtection="1">
      <alignment horizontal="center" vertical="center" wrapText="1"/>
    </xf>
    <xf numFmtId="180" fontId="3" fillId="2" borderId="1" xfId="2" applyNumberFormat="1" applyFont="1" applyFill="1" applyBorder="1" applyAlignment="1" applyProtection="1">
      <alignment horizontal="center" vertical="center" wrapText="1"/>
    </xf>
    <xf numFmtId="182" fontId="3" fillId="0" borderId="0" xfId="2" applyNumberFormat="1" applyFont="1" applyProtection="1">
      <alignment vertical="center"/>
    </xf>
    <xf numFmtId="182" fontId="3" fillId="0" borderId="0" xfId="2" applyNumberFormat="1" applyFont="1" applyFill="1" applyProtection="1">
      <alignment vertical="center"/>
    </xf>
    <xf numFmtId="182" fontId="3" fillId="0" borderId="0" xfId="2" applyNumberFormat="1" applyFont="1" applyAlignment="1" applyProtection="1">
      <alignment horizontal="center" vertical="center"/>
    </xf>
    <xf numFmtId="0" fontId="3" fillId="0" borderId="33" xfId="1" applyNumberFormat="1" applyFont="1" applyBorder="1" applyAlignment="1" applyProtection="1">
      <alignment vertical="center"/>
    </xf>
    <xf numFmtId="38" fontId="8" fillId="0" borderId="0" xfId="2" applyFont="1" applyProtection="1">
      <alignment vertical="center"/>
    </xf>
    <xf numFmtId="176" fontId="8" fillId="0" borderId="0" xfId="2" applyNumberFormat="1" applyFont="1" applyProtection="1">
      <alignment vertical="center"/>
    </xf>
    <xf numFmtId="0" fontId="8" fillId="0" borderId="0" xfId="2" applyNumberFormat="1" applyFont="1" applyAlignment="1" applyProtection="1">
      <alignment horizontal="center" vertical="center"/>
    </xf>
    <xf numFmtId="177" fontId="8" fillId="0" borderId="0" xfId="2" applyNumberFormat="1" applyFont="1" applyAlignment="1" applyProtection="1">
      <alignment horizontal="right" vertical="center"/>
    </xf>
    <xf numFmtId="0" fontId="8" fillId="0" borderId="0" xfId="2" applyNumberFormat="1" applyFont="1" applyAlignment="1" applyProtection="1">
      <alignment horizontal="right" vertical="center"/>
    </xf>
    <xf numFmtId="178" fontId="8" fillId="0" borderId="0" xfId="2" applyNumberFormat="1" applyFont="1" applyAlignment="1" applyProtection="1">
      <alignment horizontal="right" vertical="center"/>
    </xf>
    <xf numFmtId="179" fontId="8" fillId="0" borderId="0" xfId="2" applyNumberFormat="1" applyFont="1" applyAlignment="1" applyProtection="1">
      <alignment horizontal="right" vertical="center"/>
    </xf>
    <xf numFmtId="0" fontId="8" fillId="0" borderId="0" xfId="1" applyNumberFormat="1" applyFont="1" applyProtection="1">
      <alignment vertical="center"/>
    </xf>
    <xf numFmtId="38" fontId="3" fillId="3" borderId="6" xfId="2" applyFont="1" applyFill="1" applyBorder="1" applyProtection="1">
      <alignment vertical="center"/>
    </xf>
    <xf numFmtId="38" fontId="8" fillId="0" borderId="0" xfId="2" applyFont="1" applyFill="1" applyProtection="1">
      <alignment vertical="center"/>
    </xf>
    <xf numFmtId="38" fontId="10" fillId="0" borderId="0" xfId="2" applyFont="1" applyFill="1" applyProtection="1">
      <alignment vertical="center"/>
    </xf>
    <xf numFmtId="182" fontId="11" fillId="0" borderId="0" xfId="2" applyNumberFormat="1" applyFont="1" applyFill="1" applyProtection="1">
      <alignment vertical="center"/>
    </xf>
    <xf numFmtId="38" fontId="11" fillId="0" borderId="0" xfId="2" applyFont="1" applyFill="1" applyProtection="1">
      <alignment vertical="center"/>
    </xf>
    <xf numFmtId="38" fontId="9" fillId="0" borderId="0" xfId="2" applyFont="1" applyFill="1" applyProtection="1">
      <alignment vertical="center"/>
    </xf>
    <xf numFmtId="38" fontId="3" fillId="0" borderId="26" xfId="2" applyFont="1" applyFill="1" applyBorder="1" applyProtection="1">
      <alignment vertical="center"/>
    </xf>
    <xf numFmtId="0" fontId="3" fillId="0" borderId="0" xfId="2" applyNumberFormat="1" applyFont="1" applyFill="1" applyAlignment="1" applyProtection="1">
      <alignment horizontal="center" vertical="center"/>
    </xf>
    <xf numFmtId="176" fontId="3" fillId="0" borderId="0" xfId="2" applyNumberFormat="1" applyFont="1" applyFill="1" applyProtection="1">
      <alignment vertical="center"/>
    </xf>
    <xf numFmtId="38" fontId="3" fillId="0" borderId="0" xfId="1" applyFont="1" applyFill="1" applyAlignment="1" applyProtection="1">
      <alignment horizontal="right" vertical="center"/>
    </xf>
    <xf numFmtId="179" fontId="3" fillId="0" borderId="35" xfId="2" applyNumberFormat="1" applyFont="1" applyFill="1" applyBorder="1" applyAlignment="1" applyProtection="1">
      <alignment horizontal="right" vertical="center"/>
    </xf>
    <xf numFmtId="178" fontId="3" fillId="0" borderId="36" xfId="2" applyNumberFormat="1" applyFont="1" applyFill="1" applyBorder="1" applyAlignment="1" applyProtection="1">
      <alignment horizontal="right" vertical="center"/>
    </xf>
    <xf numFmtId="181" fontId="3" fillId="0" borderId="36" xfId="2" applyNumberFormat="1" applyFont="1" applyFill="1" applyBorder="1" applyAlignment="1" applyProtection="1">
      <alignment horizontal="right" vertical="center"/>
    </xf>
    <xf numFmtId="177" fontId="3" fillId="0" borderId="36" xfId="2" applyNumberFormat="1" applyFont="1" applyFill="1" applyBorder="1" applyAlignment="1" applyProtection="1">
      <alignment horizontal="right" vertical="center"/>
    </xf>
    <xf numFmtId="180" fontId="3" fillId="0" borderId="7" xfId="2" applyNumberFormat="1" applyFont="1" applyFill="1" applyBorder="1" applyAlignment="1" applyProtection="1">
      <alignment horizontal="center" vertical="center"/>
    </xf>
    <xf numFmtId="38" fontId="3" fillId="0" borderId="0" xfId="2" applyFont="1" applyFill="1" applyBorder="1" applyAlignment="1"/>
    <xf numFmtId="176" fontId="3" fillId="0" borderId="7" xfId="2" applyNumberFormat="1" applyFont="1" applyFill="1" applyBorder="1" applyProtection="1">
      <alignment vertical="center"/>
    </xf>
    <xf numFmtId="38" fontId="3" fillId="0" borderId="7" xfId="2" applyFont="1" applyFill="1" applyBorder="1" applyAlignment="1"/>
    <xf numFmtId="0" fontId="0" fillId="0" borderId="0" xfId="0" applyFill="1">
      <alignment vertical="center"/>
    </xf>
    <xf numFmtId="179" fontId="3" fillId="4" borderId="19" xfId="2" applyNumberFormat="1" applyFont="1" applyFill="1" applyBorder="1" applyAlignment="1" applyProtection="1">
      <alignment horizontal="right" vertical="center"/>
    </xf>
    <xf numFmtId="178" fontId="3" fillId="4" borderId="18" xfId="2" applyNumberFormat="1" applyFont="1" applyFill="1" applyBorder="1" applyAlignment="1" applyProtection="1">
      <alignment horizontal="right" vertical="center"/>
    </xf>
    <xf numFmtId="181" fontId="3" fillId="4" borderId="18" xfId="2" applyNumberFormat="1" applyFont="1" applyFill="1" applyBorder="1" applyAlignment="1" applyProtection="1">
      <alignment horizontal="right" vertical="center"/>
    </xf>
    <xf numFmtId="177" fontId="3" fillId="4" borderId="18" xfId="2" applyNumberFormat="1" applyFont="1" applyFill="1" applyBorder="1" applyAlignment="1" applyProtection="1">
      <alignment horizontal="right" vertical="center"/>
    </xf>
    <xf numFmtId="180" fontId="3" fillId="4" borderId="17" xfId="2" applyNumberFormat="1" applyFont="1" applyFill="1" applyBorder="1" applyAlignment="1" applyProtection="1">
      <alignment horizontal="center" vertical="center"/>
    </xf>
    <xf numFmtId="38" fontId="3" fillId="4" borderId="17" xfId="2" applyFont="1" applyFill="1" applyBorder="1" applyAlignment="1" applyProtection="1">
      <alignment horizontal="center" vertical="center"/>
    </xf>
    <xf numFmtId="38" fontId="3" fillId="4" borderId="3" xfId="2" applyFont="1" applyFill="1" applyBorder="1" applyProtection="1">
      <alignment vertical="center"/>
    </xf>
    <xf numFmtId="38" fontId="3" fillId="4" borderId="14" xfId="2" applyFont="1" applyFill="1" applyBorder="1" applyProtection="1">
      <alignment vertical="center"/>
    </xf>
    <xf numFmtId="176" fontId="3" fillId="4" borderId="3" xfId="2" applyNumberFormat="1" applyFont="1" applyFill="1" applyBorder="1" applyProtection="1">
      <alignment vertical="center"/>
    </xf>
    <xf numFmtId="180" fontId="3" fillId="4" borderId="3" xfId="2" applyNumberFormat="1" applyFont="1" applyFill="1" applyBorder="1" applyAlignment="1" applyProtection="1">
      <alignment horizontal="center" vertical="center"/>
    </xf>
    <xf numFmtId="38" fontId="3" fillId="4" borderId="15" xfId="2" applyFont="1" applyFill="1" applyBorder="1" applyProtection="1">
      <alignment vertical="center"/>
    </xf>
    <xf numFmtId="38" fontId="3" fillId="5" borderId="1" xfId="2" applyFont="1" applyFill="1" applyBorder="1" applyProtection="1">
      <alignment vertical="center"/>
    </xf>
    <xf numFmtId="38" fontId="3" fillId="5" borderId="1" xfId="2" applyFont="1" applyFill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38" fontId="3" fillId="0" borderId="11" xfId="2" applyFont="1" applyFill="1" applyBorder="1" applyAlignment="1" applyProtection="1">
      <alignment horizontal="center" vertical="center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38" fontId="3" fillId="4" borderId="17" xfId="2" applyFont="1" applyFill="1" applyBorder="1" applyProtection="1">
      <alignment vertical="center"/>
    </xf>
    <xf numFmtId="38" fontId="3" fillId="4" borderId="18" xfId="2" applyFont="1" applyFill="1" applyBorder="1" applyProtection="1">
      <alignment vertical="center"/>
    </xf>
    <xf numFmtId="176" fontId="3" fillId="4" borderId="17" xfId="2" applyNumberFormat="1" applyFont="1" applyFill="1" applyBorder="1" applyProtection="1">
      <alignment vertical="center"/>
    </xf>
    <xf numFmtId="38" fontId="3" fillId="4" borderId="8" xfId="2" applyFont="1" applyFill="1" applyBorder="1" applyProtection="1">
      <alignment vertical="center"/>
    </xf>
    <xf numFmtId="38" fontId="3" fillId="4" borderId="19" xfId="2" applyFont="1" applyFill="1" applyBorder="1" applyProtection="1">
      <alignment vertical="center"/>
    </xf>
    <xf numFmtId="176" fontId="3" fillId="5" borderId="1" xfId="2" applyNumberFormat="1" applyFont="1" applyFill="1" applyBorder="1" applyProtection="1">
      <alignment vertical="center"/>
    </xf>
    <xf numFmtId="176" fontId="3" fillId="0" borderId="30" xfId="2" applyNumberFormat="1" applyFont="1" applyFill="1" applyBorder="1" applyProtection="1">
      <alignment vertical="center"/>
    </xf>
    <xf numFmtId="38" fontId="3" fillId="0" borderId="34" xfId="2" applyFont="1" applyFill="1" applyBorder="1" applyAlignment="1" applyProtection="1">
      <alignment horizontal="center" vertical="center" wrapText="1"/>
    </xf>
    <xf numFmtId="38" fontId="3" fillId="0" borderId="0" xfId="2" applyFont="1" applyFill="1" applyBorder="1" applyAlignment="1" applyProtection="1">
      <alignment horizontal="center" vertical="center" wrapText="1"/>
    </xf>
    <xf numFmtId="38" fontId="3" fillId="0" borderId="11" xfId="2" applyFont="1" applyFill="1" applyBorder="1" applyAlignment="1" applyProtection="1">
      <alignment horizontal="center" vertical="center"/>
    </xf>
    <xf numFmtId="38" fontId="3" fillId="0" borderId="4" xfId="2" applyFont="1" applyFill="1" applyBorder="1" applyAlignment="1" applyProtection="1">
      <alignment horizontal="center" vertical="center"/>
    </xf>
    <xf numFmtId="3" fontId="3" fillId="0" borderId="10" xfId="2" applyNumberFormat="1" applyFont="1" applyFill="1" applyBorder="1" applyAlignment="1" applyProtection="1">
      <alignment vertical="center"/>
    </xf>
    <xf numFmtId="3" fontId="3" fillId="0" borderId="3" xfId="2" applyNumberFormat="1" applyFont="1" applyFill="1" applyBorder="1" applyAlignment="1" applyProtection="1">
      <alignment vertical="center"/>
    </xf>
    <xf numFmtId="3" fontId="3" fillId="0" borderId="6" xfId="2" applyNumberFormat="1" applyFont="1" applyFill="1" applyBorder="1" applyAlignment="1" applyProtection="1">
      <alignment horizontal="right" vertical="center"/>
    </xf>
    <xf numFmtId="3" fontId="3" fillId="0" borderId="5" xfId="2" applyNumberFormat="1" applyFont="1" applyFill="1" applyBorder="1" applyAlignment="1" applyProtection="1">
      <alignment horizontal="right" vertical="center"/>
    </xf>
    <xf numFmtId="3" fontId="3" fillId="0" borderId="1" xfId="2" applyNumberFormat="1" applyFont="1" applyFill="1" applyBorder="1" applyAlignment="1" applyProtection="1">
      <alignment vertical="center"/>
    </xf>
    <xf numFmtId="38" fontId="3" fillId="0" borderId="11" xfId="2" applyFont="1" applyBorder="1" applyAlignment="1" applyProtection="1">
      <alignment horizontal="center" vertical="center"/>
    </xf>
    <xf numFmtId="38" fontId="3" fillId="0" borderId="9" xfId="2" applyFont="1" applyBorder="1" applyAlignment="1" applyProtection="1">
      <alignment horizontal="center" vertical="center"/>
    </xf>
    <xf numFmtId="38" fontId="3" fillId="0" borderId="4" xfId="2" applyFont="1" applyBorder="1" applyAlignment="1" applyProtection="1">
      <alignment horizontal="center" vertical="center"/>
    </xf>
    <xf numFmtId="0" fontId="3" fillId="0" borderId="33" xfId="2" applyNumberFormat="1" applyFont="1" applyBorder="1" applyAlignment="1" applyProtection="1">
      <alignment horizontal="center" vertical="center"/>
    </xf>
    <xf numFmtId="38" fontId="3" fillId="2" borderId="1" xfId="2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2" applyNumberFormat="1" applyFont="1" applyFill="1" applyBorder="1" applyAlignment="1" applyProtection="1">
      <alignment horizontal="center" vertical="center" wrapText="1"/>
    </xf>
    <xf numFmtId="176" fontId="3" fillId="2" borderId="1" xfId="2" applyNumberFormat="1" applyFont="1" applyFill="1" applyBorder="1" applyAlignment="1" applyProtection="1">
      <alignment horizontal="center" vertical="center" wrapText="1"/>
    </xf>
    <xf numFmtId="179" fontId="3" fillId="2" borderId="13" xfId="2" applyNumberFormat="1" applyFont="1" applyFill="1" applyBorder="1" applyAlignment="1" applyProtection="1">
      <alignment horizontal="center" vertical="center" wrapText="1"/>
    </xf>
    <xf numFmtId="0" fontId="2" fillId="0" borderId="12" xfId="3" applyFont="1" applyBorder="1">
      <alignment vertical="center"/>
    </xf>
    <xf numFmtId="0" fontId="2" fillId="0" borderId="2" xfId="3" applyFont="1" applyBorder="1">
      <alignment vertical="center"/>
    </xf>
    <xf numFmtId="38" fontId="3" fillId="0" borderId="11" xfId="2" applyFont="1" applyBorder="1" applyAlignment="1" applyProtection="1">
      <alignment horizontal="center" vertical="center" shrinkToFit="1"/>
    </xf>
    <xf numFmtId="38" fontId="3" fillId="0" borderId="9" xfId="2" applyFont="1" applyBorder="1" applyAlignment="1" applyProtection="1">
      <alignment horizontal="center" vertical="center" shrinkToFit="1"/>
    </xf>
    <xf numFmtId="38" fontId="3" fillId="0" borderId="4" xfId="2" applyFont="1" applyBorder="1" applyAlignment="1" applyProtection="1">
      <alignment horizontal="center" vertical="center" shrinkToFit="1"/>
    </xf>
    <xf numFmtId="180" fontId="3" fillId="0" borderId="30" xfId="2" applyNumberFormat="1" applyFont="1" applyFill="1" applyBorder="1" applyAlignment="1" applyProtection="1">
      <alignment horizontal="center" vertical="center"/>
    </xf>
    <xf numFmtId="3" fontId="3" fillId="5" borderId="1" xfId="2" applyNumberFormat="1" applyFont="1" applyFill="1" applyBorder="1" applyAlignment="1" applyProtection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4"/>
  <sheetViews>
    <sheetView tabSelected="1" workbookViewId="0">
      <pane xSplit="3" ySplit="4" topLeftCell="D53" activePane="bottomRight" state="frozen"/>
      <selection pane="topRight" activeCell="D1" sqref="D1"/>
      <selection pane="bottomLeft" activeCell="A5" sqref="A5"/>
      <selection pane="bottomRight" activeCell="N94" sqref="N94"/>
    </sheetView>
  </sheetViews>
  <sheetFormatPr defaultColWidth="9" defaultRowHeight="11" x14ac:dyDescent="0.2"/>
  <cols>
    <col min="1" max="1" width="6.08984375" style="1" customWidth="1"/>
    <col min="2" max="2" width="3" style="8" customWidth="1"/>
    <col min="3" max="3" width="15.36328125" style="1" customWidth="1"/>
    <col min="4" max="4" width="3.6328125" style="7" customWidth="1"/>
    <col min="5" max="5" width="4.08984375" style="6" customWidth="1"/>
    <col min="6" max="6" width="4.08984375" style="5" customWidth="1"/>
    <col min="7" max="7" width="4.08984375" style="4" customWidth="1"/>
    <col min="8" max="8" width="3.90625" style="3" customWidth="1"/>
    <col min="9" max="11" width="8.08984375" style="1" customWidth="1"/>
    <col min="12" max="12" width="5.453125" style="2" customWidth="1"/>
    <col min="13" max="21" width="8.08984375" style="1" customWidth="1"/>
    <col min="22" max="24" width="8.08984375" style="2" customWidth="1"/>
    <col min="25" max="27" width="8.08984375" style="1" customWidth="1"/>
    <col min="28" max="29" width="9" style="126"/>
    <col min="30" max="31" width="9" style="27"/>
    <col min="32" max="370" width="9" style="1"/>
    <col min="371" max="371" width="6.08984375" style="1" customWidth="1"/>
    <col min="372" max="372" width="3" style="1" customWidth="1"/>
    <col min="373" max="373" width="15.36328125" style="1" customWidth="1"/>
    <col min="374" max="374" width="3.6328125" style="1" customWidth="1"/>
    <col min="375" max="377" width="4.08984375" style="1" customWidth="1"/>
    <col min="378" max="378" width="3.90625" style="1" customWidth="1"/>
    <col min="379" max="381" width="8.08984375" style="1" customWidth="1"/>
    <col min="382" max="382" width="5.453125" style="1" customWidth="1"/>
    <col min="383" max="397" width="8.08984375" style="1" customWidth="1"/>
    <col min="398" max="16384" width="9" style="1"/>
  </cols>
  <sheetData>
    <row r="1" spans="1:32" s="114" customFormat="1" ht="16.5" x14ac:dyDescent="0.2">
      <c r="A1" s="114" t="s">
        <v>100</v>
      </c>
      <c r="B1" s="121"/>
      <c r="D1" s="120"/>
      <c r="E1" s="119"/>
      <c r="F1" s="118"/>
      <c r="G1" s="117"/>
      <c r="H1" s="116"/>
      <c r="I1" s="127"/>
      <c r="J1" s="127"/>
      <c r="K1" s="127"/>
      <c r="V1" s="115"/>
      <c r="W1" s="115"/>
      <c r="X1" s="115"/>
      <c r="Z1" s="110"/>
      <c r="AB1" s="124"/>
      <c r="AC1" s="124"/>
      <c r="AD1" s="123"/>
      <c r="AE1" s="123"/>
    </row>
    <row r="2" spans="1:32" s="110" customFormat="1" ht="14.15" customHeight="1" x14ac:dyDescent="0.2">
      <c r="B2" s="8"/>
      <c r="E2" s="113"/>
      <c r="F2" s="113"/>
      <c r="G2" s="113"/>
      <c r="H2" s="112"/>
      <c r="P2" s="111"/>
      <c r="Q2" s="111"/>
      <c r="R2" s="111"/>
      <c r="S2" s="111"/>
      <c r="T2" s="111"/>
      <c r="U2" s="111"/>
      <c r="V2" s="111"/>
      <c r="W2" s="111"/>
      <c r="X2" s="111"/>
      <c r="AB2" s="125"/>
      <c r="AC2" s="125"/>
      <c r="AD2" s="111"/>
      <c r="AE2" s="111"/>
    </row>
    <row r="3" spans="1:32" s="108" customFormat="1" ht="32.15" customHeight="1" x14ac:dyDescent="0.2">
      <c r="A3" s="177" t="s">
        <v>123</v>
      </c>
      <c r="B3" s="178" t="s">
        <v>10</v>
      </c>
      <c r="C3" s="177" t="s">
        <v>9</v>
      </c>
      <c r="D3" s="179" t="s">
        <v>99</v>
      </c>
      <c r="E3" s="179"/>
      <c r="F3" s="179"/>
      <c r="G3" s="179"/>
      <c r="H3" s="179"/>
      <c r="I3" s="177" t="s">
        <v>98</v>
      </c>
      <c r="J3" s="177"/>
      <c r="K3" s="177" t="s">
        <v>97</v>
      </c>
      <c r="L3" s="180" t="s">
        <v>96</v>
      </c>
      <c r="M3" s="177" t="s">
        <v>95</v>
      </c>
      <c r="N3" s="177"/>
      <c r="O3" s="177"/>
      <c r="P3" s="177" t="s">
        <v>94</v>
      </c>
      <c r="Q3" s="177"/>
      <c r="R3" s="177"/>
      <c r="S3" s="177" t="s">
        <v>93</v>
      </c>
      <c r="T3" s="177"/>
      <c r="U3" s="177"/>
      <c r="V3" s="180" t="s">
        <v>92</v>
      </c>
      <c r="W3" s="180"/>
      <c r="X3" s="180"/>
      <c r="Y3" s="177" t="s">
        <v>91</v>
      </c>
      <c r="Z3" s="177"/>
      <c r="AA3" s="177"/>
      <c r="AB3"/>
      <c r="AC3"/>
      <c r="AD3"/>
      <c r="AE3"/>
    </row>
    <row r="4" spans="1:32" s="108" customFormat="1" ht="50.25" customHeight="1" x14ac:dyDescent="0.2">
      <c r="A4" s="177"/>
      <c r="B4" s="178"/>
      <c r="C4" s="177"/>
      <c r="D4" s="181" t="s">
        <v>90</v>
      </c>
      <c r="E4" s="182"/>
      <c r="F4" s="182"/>
      <c r="G4" s="183"/>
      <c r="H4" s="109" t="s">
        <v>89</v>
      </c>
      <c r="I4" s="154" t="s">
        <v>88</v>
      </c>
      <c r="J4" s="154" t="s">
        <v>87</v>
      </c>
      <c r="K4" s="177"/>
      <c r="L4" s="180"/>
      <c r="M4" s="154" t="s">
        <v>86</v>
      </c>
      <c r="N4" s="154" t="s">
        <v>85</v>
      </c>
      <c r="O4" s="154" t="s">
        <v>84</v>
      </c>
      <c r="P4" s="154" t="s">
        <v>83</v>
      </c>
      <c r="Q4" s="154" t="s">
        <v>82</v>
      </c>
      <c r="R4" s="154" t="s">
        <v>81</v>
      </c>
      <c r="S4" s="154" t="s">
        <v>83</v>
      </c>
      <c r="T4" s="154" t="s">
        <v>82</v>
      </c>
      <c r="U4" s="154" t="s">
        <v>81</v>
      </c>
      <c r="V4" s="156" t="s">
        <v>80</v>
      </c>
      <c r="W4" s="156" t="s">
        <v>79</v>
      </c>
      <c r="X4" s="156" t="s">
        <v>78</v>
      </c>
      <c r="Y4" s="154" t="s">
        <v>77</v>
      </c>
      <c r="Z4" s="154" t="s">
        <v>76</v>
      </c>
      <c r="AA4" s="154" t="s">
        <v>75</v>
      </c>
      <c r="AB4"/>
      <c r="AC4"/>
      <c r="AD4"/>
      <c r="AE4"/>
    </row>
    <row r="5" spans="1:32" s="27" customFormat="1" ht="14.15" customHeight="1" x14ac:dyDescent="0.2">
      <c r="A5" s="173" t="s">
        <v>7</v>
      </c>
      <c r="B5" s="23">
        <v>6</v>
      </c>
      <c r="C5" s="23" t="s">
        <v>74</v>
      </c>
      <c r="D5" s="83" t="s">
        <v>101</v>
      </c>
      <c r="E5" s="82">
        <v>31</v>
      </c>
      <c r="F5" s="81">
        <v>3</v>
      </c>
      <c r="G5" s="80">
        <v>27</v>
      </c>
      <c r="H5" s="79" t="s">
        <v>130</v>
      </c>
      <c r="I5" s="78">
        <v>42400</v>
      </c>
      <c r="J5" s="58">
        <v>41895</v>
      </c>
      <c r="K5" s="78">
        <v>42090</v>
      </c>
      <c r="L5" s="77">
        <v>99.5</v>
      </c>
      <c r="M5" s="23">
        <v>5929</v>
      </c>
      <c r="N5" s="23">
        <v>4920</v>
      </c>
      <c r="O5" s="23">
        <v>4774</v>
      </c>
      <c r="P5" s="23">
        <v>23150</v>
      </c>
      <c r="Q5" s="23">
        <v>23988</v>
      </c>
      <c r="R5" s="23">
        <v>16244</v>
      </c>
      <c r="S5" s="23">
        <v>546</v>
      </c>
      <c r="T5" s="23">
        <v>573</v>
      </c>
      <c r="U5" s="23">
        <v>388</v>
      </c>
      <c r="V5" s="77">
        <f>(N5/M5)*100</f>
        <v>82.981953111823231</v>
      </c>
      <c r="W5" s="77">
        <f>(O5/M5)*100</f>
        <v>80.519480519480524</v>
      </c>
      <c r="X5" s="77">
        <f>(R5/Q5)*100</f>
        <v>67.717191929297982</v>
      </c>
      <c r="Y5" s="76" t="s">
        <v>127</v>
      </c>
      <c r="Z5" s="23">
        <v>1512</v>
      </c>
      <c r="AA5" s="23">
        <v>3024</v>
      </c>
      <c r="AB5" s="140"/>
      <c r="AC5" s="140"/>
      <c r="AD5" s="140"/>
      <c r="AE5" s="140"/>
      <c r="AF5" s="140"/>
    </row>
    <row r="6" spans="1:32" s="27" customFormat="1" ht="14.15" customHeight="1" x14ac:dyDescent="0.2">
      <c r="A6" s="174"/>
      <c r="B6" s="65">
        <v>42</v>
      </c>
      <c r="C6" s="65" t="s">
        <v>73</v>
      </c>
      <c r="D6" s="74" t="s">
        <v>101</v>
      </c>
      <c r="E6" s="73">
        <v>13</v>
      </c>
      <c r="F6" s="72">
        <v>3</v>
      </c>
      <c r="G6" s="71">
        <v>21</v>
      </c>
      <c r="H6" s="70" t="s">
        <v>104</v>
      </c>
      <c r="I6" s="68">
        <v>5300</v>
      </c>
      <c r="J6" s="69">
        <v>3851</v>
      </c>
      <c r="K6" s="68">
        <v>3851</v>
      </c>
      <c r="L6" s="67">
        <v>100</v>
      </c>
      <c r="M6" s="65">
        <v>603</v>
      </c>
      <c r="N6" s="65">
        <v>603</v>
      </c>
      <c r="O6" s="65">
        <v>603</v>
      </c>
      <c r="P6" s="65">
        <v>4756</v>
      </c>
      <c r="Q6" s="65">
        <v>2186</v>
      </c>
      <c r="R6" s="65">
        <v>1652</v>
      </c>
      <c r="S6" s="65">
        <v>897</v>
      </c>
      <c r="T6" s="65">
        <v>568</v>
      </c>
      <c r="U6" s="65">
        <v>429</v>
      </c>
      <c r="V6" s="67">
        <f t="shared" ref="V6:V11" si="0">(N6/M6)*100</f>
        <v>100</v>
      </c>
      <c r="W6" s="67">
        <f t="shared" ref="W6:W11" si="1">(O6/M6)*100</f>
        <v>100</v>
      </c>
      <c r="X6" s="67">
        <f t="shared" ref="X6:X11" si="2">(R6/Q6)*100</f>
        <v>75.571820677035689</v>
      </c>
      <c r="Y6" s="66" t="s">
        <v>13</v>
      </c>
      <c r="Z6" s="65">
        <v>1321</v>
      </c>
      <c r="AA6" s="65">
        <v>2451</v>
      </c>
      <c r="AB6" s="140"/>
      <c r="AC6" s="140"/>
      <c r="AD6" s="140"/>
      <c r="AE6" s="140"/>
    </row>
    <row r="7" spans="1:32" s="27" customFormat="1" ht="14.15" customHeight="1" x14ac:dyDescent="0.2">
      <c r="A7" s="174"/>
      <c r="B7" s="65">
        <v>13</v>
      </c>
      <c r="C7" s="65" t="s">
        <v>6</v>
      </c>
      <c r="D7" s="74" t="s">
        <v>101</v>
      </c>
      <c r="E7" s="73">
        <v>23</v>
      </c>
      <c r="F7" s="72">
        <v>3</v>
      </c>
      <c r="G7" s="71">
        <v>31</v>
      </c>
      <c r="H7" s="70" t="s">
        <v>105</v>
      </c>
      <c r="I7" s="68">
        <v>19800</v>
      </c>
      <c r="J7" s="69">
        <v>18026</v>
      </c>
      <c r="K7" s="68">
        <v>18127</v>
      </c>
      <c r="L7" s="67">
        <v>99.4</v>
      </c>
      <c r="M7" s="65">
        <v>4523</v>
      </c>
      <c r="N7" s="65">
        <v>3517</v>
      </c>
      <c r="O7" s="65">
        <v>3482</v>
      </c>
      <c r="P7" s="65">
        <v>23500</v>
      </c>
      <c r="Q7" s="65">
        <v>19948</v>
      </c>
      <c r="R7" s="65">
        <v>12586</v>
      </c>
      <c r="S7" s="65">
        <v>1152</v>
      </c>
      <c r="T7" s="65">
        <v>1068</v>
      </c>
      <c r="U7" s="65">
        <v>687</v>
      </c>
      <c r="V7" s="67">
        <f t="shared" si="0"/>
        <v>77.758125138182621</v>
      </c>
      <c r="W7" s="67">
        <f t="shared" si="1"/>
        <v>76.984302454123366</v>
      </c>
      <c r="X7" s="67">
        <f t="shared" si="2"/>
        <v>63.094044515740919</v>
      </c>
      <c r="Y7" s="90" t="s">
        <v>29</v>
      </c>
      <c r="Z7" s="65">
        <v>1015</v>
      </c>
      <c r="AA7" s="65">
        <v>2257</v>
      </c>
      <c r="AB7" s="140"/>
      <c r="AC7" s="140"/>
      <c r="AD7" s="140"/>
      <c r="AE7" s="140"/>
    </row>
    <row r="8" spans="1:32" s="27" customFormat="1" ht="14.15" customHeight="1" x14ac:dyDescent="0.2">
      <c r="A8" s="174"/>
      <c r="B8" s="65">
        <v>90</v>
      </c>
      <c r="C8" s="65" t="s">
        <v>72</v>
      </c>
      <c r="D8" s="74" t="s">
        <v>101</v>
      </c>
      <c r="E8" s="73">
        <v>26</v>
      </c>
      <c r="F8" s="72">
        <v>3</v>
      </c>
      <c r="G8" s="71">
        <v>14</v>
      </c>
      <c r="H8" s="70" t="s">
        <v>131</v>
      </c>
      <c r="I8" s="68">
        <v>7670</v>
      </c>
      <c r="J8" s="69">
        <v>7050</v>
      </c>
      <c r="K8" s="68">
        <v>7052</v>
      </c>
      <c r="L8" s="67">
        <v>100</v>
      </c>
      <c r="M8" s="65">
        <v>1164</v>
      </c>
      <c r="N8" s="65">
        <v>783</v>
      </c>
      <c r="O8" s="65">
        <v>783</v>
      </c>
      <c r="P8" s="65">
        <v>3620</v>
      </c>
      <c r="Q8" s="65">
        <v>3417</v>
      </c>
      <c r="R8" s="65">
        <v>3189</v>
      </c>
      <c r="S8" s="65">
        <v>472</v>
      </c>
      <c r="T8" s="65">
        <v>485</v>
      </c>
      <c r="U8" s="65">
        <v>452</v>
      </c>
      <c r="V8" s="67">
        <f t="shared" si="0"/>
        <v>67.268041237113408</v>
      </c>
      <c r="W8" s="67">
        <f t="shared" si="1"/>
        <v>67.268041237113408</v>
      </c>
      <c r="X8" s="67">
        <f t="shared" si="2"/>
        <v>93.327480245829676</v>
      </c>
      <c r="Y8" s="76" t="s">
        <v>13</v>
      </c>
      <c r="Z8" s="65">
        <v>1512</v>
      </c>
      <c r="AA8" s="65">
        <v>3132</v>
      </c>
      <c r="AB8" s="140"/>
      <c r="AC8" s="140"/>
      <c r="AD8" s="140"/>
      <c r="AE8" s="140"/>
    </row>
    <row r="9" spans="1:32" s="27" customFormat="1" ht="14.15" customHeight="1" x14ac:dyDescent="0.2">
      <c r="A9" s="174"/>
      <c r="B9" s="65">
        <v>50</v>
      </c>
      <c r="C9" s="65" t="s">
        <v>71</v>
      </c>
      <c r="D9" s="74" t="s">
        <v>120</v>
      </c>
      <c r="E9" s="73">
        <v>53</v>
      </c>
      <c r="F9" s="72">
        <v>5</v>
      </c>
      <c r="G9" s="71">
        <v>27</v>
      </c>
      <c r="H9" s="70" t="s">
        <v>106</v>
      </c>
      <c r="I9" s="68">
        <v>11900</v>
      </c>
      <c r="J9" s="69">
        <v>6625</v>
      </c>
      <c r="K9" s="68">
        <v>6626</v>
      </c>
      <c r="L9" s="67">
        <v>100</v>
      </c>
      <c r="M9" s="65">
        <v>816</v>
      </c>
      <c r="N9" s="65">
        <v>765</v>
      </c>
      <c r="O9" s="65">
        <v>725</v>
      </c>
      <c r="P9" s="65">
        <v>5785</v>
      </c>
      <c r="Q9" s="65">
        <v>3691</v>
      </c>
      <c r="R9" s="65">
        <v>2540</v>
      </c>
      <c r="S9" s="65">
        <v>427</v>
      </c>
      <c r="T9" s="65">
        <v>519</v>
      </c>
      <c r="U9" s="65">
        <v>337</v>
      </c>
      <c r="V9" s="67">
        <f t="shared" si="0"/>
        <v>93.75</v>
      </c>
      <c r="W9" s="67">
        <f t="shared" si="1"/>
        <v>88.848039215686271</v>
      </c>
      <c r="X9" s="67">
        <f t="shared" si="2"/>
        <v>68.816039013817402</v>
      </c>
      <c r="Y9" s="90" t="s">
        <v>33</v>
      </c>
      <c r="Z9" s="65">
        <v>1595</v>
      </c>
      <c r="AA9" s="65">
        <v>3430</v>
      </c>
      <c r="AB9" s="140"/>
      <c r="AC9" s="140"/>
      <c r="AD9" s="140"/>
      <c r="AE9" s="140"/>
    </row>
    <row r="10" spans="1:32" s="27" customFormat="1" ht="14.15" customHeight="1" x14ac:dyDescent="0.2">
      <c r="A10" s="174"/>
      <c r="B10" s="65">
        <v>37</v>
      </c>
      <c r="C10" s="65" t="s">
        <v>70</v>
      </c>
      <c r="D10" s="74" t="s">
        <v>101</v>
      </c>
      <c r="E10" s="73">
        <v>30</v>
      </c>
      <c r="F10" s="72">
        <v>3</v>
      </c>
      <c r="G10" s="71">
        <v>22</v>
      </c>
      <c r="H10" s="70" t="s">
        <v>132</v>
      </c>
      <c r="I10" s="68">
        <v>119000</v>
      </c>
      <c r="J10" s="69">
        <v>116485</v>
      </c>
      <c r="K10" s="68">
        <v>116702</v>
      </c>
      <c r="L10" s="67">
        <v>99.8</v>
      </c>
      <c r="M10" s="65">
        <v>14880</v>
      </c>
      <c r="N10" s="65">
        <v>13278</v>
      </c>
      <c r="O10" s="65">
        <v>12783</v>
      </c>
      <c r="P10" s="65">
        <v>49000</v>
      </c>
      <c r="Q10" s="65">
        <v>45624</v>
      </c>
      <c r="R10" s="65">
        <v>40767</v>
      </c>
      <c r="S10" s="65">
        <v>412</v>
      </c>
      <c r="T10" s="65">
        <v>392</v>
      </c>
      <c r="U10" s="65">
        <v>350</v>
      </c>
      <c r="V10" s="67">
        <f t="shared" si="0"/>
        <v>89.233870967741936</v>
      </c>
      <c r="W10" s="67">
        <f t="shared" si="1"/>
        <v>85.907258064516128</v>
      </c>
      <c r="X10" s="67">
        <f t="shared" si="2"/>
        <v>89.354287217254083</v>
      </c>
      <c r="Y10" s="90" t="s">
        <v>13</v>
      </c>
      <c r="Z10" s="65">
        <v>1728</v>
      </c>
      <c r="AA10" s="65">
        <v>3618</v>
      </c>
      <c r="AB10" s="140"/>
      <c r="AC10" s="140"/>
      <c r="AD10" s="140"/>
      <c r="AE10" s="140"/>
    </row>
    <row r="11" spans="1:32" s="27" customFormat="1" ht="14.15" customHeight="1" thickBot="1" x14ac:dyDescent="0.25">
      <c r="A11" s="174"/>
      <c r="B11" s="54">
        <v>86</v>
      </c>
      <c r="C11" s="54" t="s">
        <v>69</v>
      </c>
      <c r="D11" s="64" t="s">
        <v>101</v>
      </c>
      <c r="E11" s="63">
        <v>31</v>
      </c>
      <c r="F11" s="62">
        <v>3</v>
      </c>
      <c r="G11" s="61">
        <v>28</v>
      </c>
      <c r="H11" s="60" t="s">
        <v>133</v>
      </c>
      <c r="I11" s="57">
        <v>6860</v>
      </c>
      <c r="J11" s="58">
        <v>25</v>
      </c>
      <c r="K11" s="57">
        <v>25</v>
      </c>
      <c r="L11" s="56">
        <v>100</v>
      </c>
      <c r="M11" s="54">
        <v>711</v>
      </c>
      <c r="N11" s="54">
        <v>711</v>
      </c>
      <c r="O11" s="54">
        <v>711</v>
      </c>
      <c r="P11" s="54">
        <v>2058</v>
      </c>
      <c r="Q11" s="54">
        <v>3381</v>
      </c>
      <c r="R11" s="54">
        <v>1948</v>
      </c>
      <c r="S11" s="54">
        <v>300</v>
      </c>
      <c r="T11" s="54">
        <v>135240</v>
      </c>
      <c r="U11" s="54">
        <v>77918</v>
      </c>
      <c r="V11" s="56">
        <f t="shared" si="0"/>
        <v>100</v>
      </c>
      <c r="W11" s="56">
        <f t="shared" si="1"/>
        <v>100</v>
      </c>
      <c r="X11" s="56">
        <f t="shared" si="2"/>
        <v>57.616089914226563</v>
      </c>
      <c r="Y11" s="76" t="s">
        <v>33</v>
      </c>
      <c r="Z11" s="54">
        <v>2700</v>
      </c>
      <c r="AA11" s="54">
        <v>2700</v>
      </c>
      <c r="AB11" s="140"/>
      <c r="AC11" s="140"/>
      <c r="AD11" s="140"/>
      <c r="AE11" s="140"/>
    </row>
    <row r="12" spans="1:32" ht="14.15" customHeight="1" thickTop="1" x14ac:dyDescent="0.2">
      <c r="A12" s="174"/>
      <c r="B12" s="87"/>
      <c r="C12" s="53" t="s">
        <v>0</v>
      </c>
      <c r="D12" s="141"/>
      <c r="E12" s="142"/>
      <c r="F12" s="143"/>
      <c r="G12" s="144"/>
      <c r="H12" s="145"/>
      <c r="I12" s="157">
        <f>+SUM(I5:I11)</f>
        <v>212930</v>
      </c>
      <c r="J12" s="158">
        <f>+SUM(J5:J11)</f>
        <v>193957</v>
      </c>
      <c r="K12" s="157">
        <f>+SUM(K5:K11)</f>
        <v>194473</v>
      </c>
      <c r="L12" s="159">
        <f t="shared" ref="L12" si="3">+ROUND(J12/K12*100,1)</f>
        <v>99.7</v>
      </c>
      <c r="M12" s="157">
        <f t="shared" ref="M12:R12" si="4">+SUM(M5:M11)</f>
        <v>28626</v>
      </c>
      <c r="N12" s="157">
        <f t="shared" si="4"/>
        <v>24577</v>
      </c>
      <c r="O12" s="157">
        <f t="shared" si="4"/>
        <v>23861</v>
      </c>
      <c r="P12" s="157">
        <f t="shared" si="4"/>
        <v>111869</v>
      </c>
      <c r="Q12" s="157">
        <f t="shared" si="4"/>
        <v>102235</v>
      </c>
      <c r="R12" s="157">
        <f t="shared" si="4"/>
        <v>78926</v>
      </c>
      <c r="S12" s="157">
        <f>+ROUND((P12-694-700)/I12*1000,0)</f>
        <v>519</v>
      </c>
      <c r="T12" s="157">
        <f>+ROUND((Q12-694-255)/J12*1000,0)</f>
        <v>522</v>
      </c>
      <c r="U12" s="157">
        <f>+ROUND((R12-193-305)/J12*1000,0)</f>
        <v>404</v>
      </c>
      <c r="V12" s="159">
        <f>+ROUND((N12+71+111)/(M12+71+111)*100,1)</f>
        <v>85.9</v>
      </c>
      <c r="W12" s="159">
        <f>+ROUND((O12+71+111)/(M12+71+111)*100,1)</f>
        <v>83.5</v>
      </c>
      <c r="X12" s="159">
        <f>+ROUND(R12/Q12*100,1)</f>
        <v>77.2</v>
      </c>
      <c r="Y12" s="146" t="s">
        <v>12</v>
      </c>
      <c r="Z12" s="157">
        <f>AVERAGE(Z5:Z11)</f>
        <v>1626.1428571428571</v>
      </c>
      <c r="AA12" s="157">
        <f>AVERAGE(AA5:AA11)</f>
        <v>2944.5714285714284</v>
      </c>
      <c r="AB12"/>
      <c r="AC12"/>
      <c r="AD12"/>
      <c r="AE12"/>
    </row>
    <row r="13" spans="1:32" ht="13.5" customHeight="1" x14ac:dyDescent="0.2">
      <c r="A13" s="175"/>
      <c r="B13" s="84"/>
      <c r="C13" s="47"/>
      <c r="D13" s="46"/>
      <c r="E13" s="45"/>
      <c r="F13" s="86"/>
      <c r="G13" s="43"/>
      <c r="H13" s="85"/>
      <c r="I13" s="147"/>
      <c r="J13" s="148"/>
      <c r="K13" s="147"/>
      <c r="L13" s="149"/>
      <c r="M13" s="147"/>
      <c r="N13" s="147"/>
      <c r="O13" s="147"/>
      <c r="P13" s="147"/>
      <c r="Q13" s="147"/>
      <c r="R13" s="147"/>
      <c r="S13" s="147"/>
      <c r="T13" s="147"/>
      <c r="U13" s="147"/>
      <c r="V13" s="149"/>
      <c r="W13" s="149"/>
      <c r="X13" s="149"/>
      <c r="Y13" s="147"/>
      <c r="Z13" s="147"/>
      <c r="AA13" s="147"/>
      <c r="AB13"/>
      <c r="AC13"/>
      <c r="AD13"/>
      <c r="AE13"/>
    </row>
    <row r="14" spans="1:32" s="27" customFormat="1" ht="14.15" customHeight="1" x14ac:dyDescent="0.2">
      <c r="A14" s="173" t="s">
        <v>121</v>
      </c>
      <c r="B14" s="23">
        <v>3</v>
      </c>
      <c r="C14" s="23" t="s">
        <v>68</v>
      </c>
      <c r="D14" s="83" t="s">
        <v>101</v>
      </c>
      <c r="E14" s="82">
        <v>29</v>
      </c>
      <c r="F14" s="81">
        <v>3</v>
      </c>
      <c r="G14" s="80">
        <v>31</v>
      </c>
      <c r="H14" s="79" t="s">
        <v>134</v>
      </c>
      <c r="I14" s="57">
        <v>135000</v>
      </c>
      <c r="J14" s="58">
        <v>131460</v>
      </c>
      <c r="K14" s="57">
        <v>131518</v>
      </c>
      <c r="L14" s="77">
        <v>100</v>
      </c>
      <c r="M14" s="23">
        <v>17509</v>
      </c>
      <c r="N14" s="23">
        <v>15568</v>
      </c>
      <c r="O14" s="23">
        <v>14626</v>
      </c>
      <c r="P14" s="23">
        <v>57600</v>
      </c>
      <c r="Q14" s="23">
        <v>54200</v>
      </c>
      <c r="R14" s="23">
        <v>47970</v>
      </c>
      <c r="S14" s="23">
        <v>427</v>
      </c>
      <c r="T14" s="23">
        <v>412</v>
      </c>
      <c r="U14" s="23">
        <v>365</v>
      </c>
      <c r="V14" s="77">
        <f t="shared" ref="V14:V16" si="5">(N14/M14)*100</f>
        <v>88.91427265977498</v>
      </c>
      <c r="W14" s="77">
        <f t="shared" ref="W14:W16" si="6">(O14/M14)*100</f>
        <v>83.534182420469477</v>
      </c>
      <c r="X14" s="77">
        <f t="shared" ref="X14:X16" si="7">(R14/Q14)*100</f>
        <v>88.505535055350549</v>
      </c>
      <c r="Y14" s="76" t="s">
        <v>13</v>
      </c>
      <c r="Z14" s="23">
        <v>1186</v>
      </c>
      <c r="AA14" s="23">
        <v>2696</v>
      </c>
      <c r="AB14" s="140"/>
      <c r="AC14" s="140"/>
      <c r="AD14" s="140"/>
      <c r="AE14" s="140"/>
    </row>
    <row r="15" spans="1:32" s="27" customFormat="1" ht="14.15" customHeight="1" x14ac:dyDescent="0.2">
      <c r="A15" s="174"/>
      <c r="B15" s="65">
        <v>53</v>
      </c>
      <c r="C15" s="65" t="s">
        <v>67</v>
      </c>
      <c r="D15" s="74" t="s">
        <v>101</v>
      </c>
      <c r="E15" s="73">
        <v>25</v>
      </c>
      <c r="F15" s="72">
        <v>3</v>
      </c>
      <c r="G15" s="71">
        <v>21</v>
      </c>
      <c r="H15" s="70" t="s">
        <v>132</v>
      </c>
      <c r="I15" s="68">
        <v>28600</v>
      </c>
      <c r="J15" s="69">
        <v>26945</v>
      </c>
      <c r="K15" s="68">
        <v>26988</v>
      </c>
      <c r="L15" s="67">
        <v>99.8</v>
      </c>
      <c r="M15" s="65">
        <v>3621</v>
      </c>
      <c r="N15" s="65">
        <v>3072</v>
      </c>
      <c r="O15" s="65">
        <v>3072</v>
      </c>
      <c r="P15" s="65">
        <v>13400</v>
      </c>
      <c r="Q15" s="65">
        <v>11011</v>
      </c>
      <c r="R15" s="65">
        <v>9921</v>
      </c>
      <c r="S15" s="65">
        <v>469</v>
      </c>
      <c r="T15" s="65">
        <v>409</v>
      </c>
      <c r="U15" s="65">
        <v>368</v>
      </c>
      <c r="V15" s="67">
        <f t="shared" si="5"/>
        <v>84.838442419221209</v>
      </c>
      <c r="W15" s="67">
        <f t="shared" si="6"/>
        <v>84.838442419221209</v>
      </c>
      <c r="X15" s="67">
        <f t="shared" si="7"/>
        <v>90.10080828262646</v>
      </c>
      <c r="Y15" s="66" t="s">
        <v>33</v>
      </c>
      <c r="Z15" s="65">
        <v>1717</v>
      </c>
      <c r="AA15" s="65">
        <v>3445</v>
      </c>
      <c r="AB15" s="140"/>
      <c r="AC15" s="140"/>
      <c r="AD15" s="140"/>
      <c r="AE15" s="140"/>
    </row>
    <row r="16" spans="1:32" s="27" customFormat="1" ht="14.15" customHeight="1" thickBot="1" x14ac:dyDescent="0.25">
      <c r="A16" s="174"/>
      <c r="B16" s="65">
        <v>92</v>
      </c>
      <c r="C16" s="65" t="s">
        <v>116</v>
      </c>
      <c r="D16" s="74" t="s">
        <v>101</v>
      </c>
      <c r="E16" s="73">
        <v>29</v>
      </c>
      <c r="F16" s="72">
        <v>3</v>
      </c>
      <c r="G16" s="71">
        <v>17</v>
      </c>
      <c r="H16" s="70" t="s">
        <v>135</v>
      </c>
      <c r="I16" s="68">
        <v>6130</v>
      </c>
      <c r="J16" s="69">
        <v>5782</v>
      </c>
      <c r="K16" s="68">
        <v>5782</v>
      </c>
      <c r="L16" s="67">
        <v>100</v>
      </c>
      <c r="M16" s="65">
        <v>656</v>
      </c>
      <c r="N16" s="65">
        <v>654</v>
      </c>
      <c r="O16" s="65">
        <v>651</v>
      </c>
      <c r="P16" s="65">
        <v>6330</v>
      </c>
      <c r="Q16" s="65">
        <v>5782</v>
      </c>
      <c r="R16" s="65">
        <v>3589</v>
      </c>
      <c r="S16" s="65">
        <v>1033</v>
      </c>
      <c r="T16" s="65">
        <v>1000</v>
      </c>
      <c r="U16" s="65">
        <v>311</v>
      </c>
      <c r="V16" s="67">
        <f t="shared" si="5"/>
        <v>99.695121951219505</v>
      </c>
      <c r="W16" s="67">
        <f t="shared" si="6"/>
        <v>99.237804878048792</v>
      </c>
      <c r="X16" s="67">
        <f t="shared" si="7"/>
        <v>62.07194742303701</v>
      </c>
      <c r="Y16" s="66" t="s">
        <v>31</v>
      </c>
      <c r="Z16" s="65">
        <v>1397</v>
      </c>
      <c r="AA16" s="65">
        <v>3047</v>
      </c>
      <c r="AB16" s="140"/>
      <c r="AC16" s="140"/>
      <c r="AD16" s="140"/>
      <c r="AE16" s="140"/>
    </row>
    <row r="17" spans="1:31" ht="14.15" customHeight="1" thickTop="1" x14ac:dyDescent="0.2">
      <c r="A17" s="174"/>
      <c r="B17" s="87"/>
      <c r="C17" s="53" t="s">
        <v>0</v>
      </c>
      <c r="D17" s="52"/>
      <c r="E17" s="51"/>
      <c r="F17" s="89"/>
      <c r="G17" s="49"/>
      <c r="H17" s="88"/>
      <c r="I17" s="157">
        <f>+SUM(I14:I16)</f>
        <v>169730</v>
      </c>
      <c r="J17" s="158">
        <f>+SUM(J14:J16)</f>
        <v>164187</v>
      </c>
      <c r="K17" s="157">
        <f>+SUM(K14:K16)</f>
        <v>164288</v>
      </c>
      <c r="L17" s="159">
        <f>+ROUND(J17/K17*100,1)</f>
        <v>99.9</v>
      </c>
      <c r="M17" s="157">
        <f t="shared" ref="M17:R17" si="8">+SUM(M14:M16)</f>
        <v>21786</v>
      </c>
      <c r="N17" s="157">
        <f t="shared" si="8"/>
        <v>19294</v>
      </c>
      <c r="O17" s="157">
        <f t="shared" si="8"/>
        <v>18349</v>
      </c>
      <c r="P17" s="157">
        <f t="shared" si="8"/>
        <v>77330</v>
      </c>
      <c r="Q17" s="157">
        <f t="shared" si="8"/>
        <v>70993</v>
      </c>
      <c r="R17" s="157">
        <f t="shared" si="8"/>
        <v>61480</v>
      </c>
      <c r="S17" s="157">
        <f>+ROUND(P17/I17*1000,0)</f>
        <v>456</v>
      </c>
      <c r="T17" s="157">
        <f>+ROUND(Q17/J17*1000,0)</f>
        <v>432</v>
      </c>
      <c r="U17" s="157">
        <f>+ROUND(R17/J17*1000,0)</f>
        <v>374</v>
      </c>
      <c r="V17" s="159">
        <f>+ROUND(N17/M17*100,1)</f>
        <v>88.6</v>
      </c>
      <c r="W17" s="159">
        <f>+ROUND(O17/M17*100,1)</f>
        <v>84.2</v>
      </c>
      <c r="X17" s="159">
        <f>+ROUND(R17/Q17*100,1)</f>
        <v>86.6</v>
      </c>
      <c r="Y17" s="146" t="s">
        <v>12</v>
      </c>
      <c r="Z17" s="157">
        <f>AVERAGE(Z14:Z16)</f>
        <v>1433.3333333333333</v>
      </c>
      <c r="AA17" s="157">
        <f>AVERAGE(AA14:AA16)</f>
        <v>3062.6666666666665</v>
      </c>
      <c r="AB17"/>
      <c r="AC17"/>
      <c r="AD17"/>
      <c r="AE17"/>
    </row>
    <row r="18" spans="1:31" ht="14.15" customHeight="1" x14ac:dyDescent="0.2">
      <c r="A18" s="175"/>
      <c r="B18" s="84"/>
      <c r="C18" s="47"/>
      <c r="D18" s="46"/>
      <c r="E18" s="45"/>
      <c r="F18" s="86"/>
      <c r="G18" s="43"/>
      <c r="H18" s="85"/>
      <c r="I18" s="147"/>
      <c r="J18" s="148"/>
      <c r="K18" s="147"/>
      <c r="L18" s="149"/>
      <c r="M18" s="147"/>
      <c r="N18" s="147"/>
      <c r="O18" s="147"/>
      <c r="P18" s="147"/>
      <c r="Q18" s="147"/>
      <c r="R18" s="147"/>
      <c r="S18" s="147"/>
      <c r="T18" s="147"/>
      <c r="U18" s="147"/>
      <c r="V18" s="149"/>
      <c r="W18" s="149"/>
      <c r="X18" s="149"/>
      <c r="Y18" s="147"/>
      <c r="Z18" s="147"/>
      <c r="AA18" s="147"/>
      <c r="AB18"/>
      <c r="AC18"/>
      <c r="AD18"/>
      <c r="AE18"/>
    </row>
    <row r="19" spans="1:31" s="27" customFormat="1" ht="14.15" customHeight="1" x14ac:dyDescent="0.2">
      <c r="A19" s="173" t="s">
        <v>66</v>
      </c>
      <c r="B19" s="23">
        <v>14</v>
      </c>
      <c r="C19" s="23" t="s">
        <v>65</v>
      </c>
      <c r="D19" s="83" t="s">
        <v>101</v>
      </c>
      <c r="E19" s="82">
        <v>9</v>
      </c>
      <c r="F19" s="81">
        <v>3</v>
      </c>
      <c r="G19" s="80">
        <v>25</v>
      </c>
      <c r="H19" s="79" t="s">
        <v>108</v>
      </c>
      <c r="I19" s="57">
        <v>62700</v>
      </c>
      <c r="J19" s="58">
        <v>48287</v>
      </c>
      <c r="K19" s="57">
        <v>48299</v>
      </c>
      <c r="L19" s="77">
        <v>100</v>
      </c>
      <c r="M19" s="23">
        <v>6821</v>
      </c>
      <c r="N19" s="23">
        <v>5577</v>
      </c>
      <c r="O19" s="23">
        <v>5257</v>
      </c>
      <c r="P19" s="23">
        <v>35000</v>
      </c>
      <c r="Q19" s="23">
        <v>22358</v>
      </c>
      <c r="R19" s="23">
        <v>18688</v>
      </c>
      <c r="S19" s="23">
        <v>558</v>
      </c>
      <c r="T19" s="23">
        <v>463</v>
      </c>
      <c r="U19" s="23">
        <v>387</v>
      </c>
      <c r="V19" s="77">
        <f t="shared" ref="V19:V29" si="9">(N19/M19)*100</f>
        <v>81.762204955285142</v>
      </c>
      <c r="W19" s="77">
        <f t="shared" ref="W19:W29" si="10">(O19/M19)*100</f>
        <v>77.070810731564293</v>
      </c>
      <c r="X19" s="77">
        <f t="shared" ref="X19:X29" si="11">(R19/Q19)*100</f>
        <v>83.585293854548709</v>
      </c>
      <c r="Y19" s="76" t="s">
        <v>13</v>
      </c>
      <c r="Z19" s="23">
        <v>1749</v>
      </c>
      <c r="AA19" s="23">
        <v>2521</v>
      </c>
      <c r="AB19" s="140"/>
      <c r="AC19" s="140"/>
      <c r="AD19" s="140"/>
      <c r="AE19" s="140"/>
    </row>
    <row r="20" spans="1:31" s="27" customFormat="1" ht="14.15" customHeight="1" x14ac:dyDescent="0.2">
      <c r="A20" s="174"/>
      <c r="B20" s="65">
        <v>5</v>
      </c>
      <c r="C20" s="65" t="s">
        <v>64</v>
      </c>
      <c r="D20" s="74" t="s">
        <v>101</v>
      </c>
      <c r="E20" s="73">
        <v>25</v>
      </c>
      <c r="F20" s="72">
        <v>2</v>
      </c>
      <c r="G20" s="71">
        <v>18</v>
      </c>
      <c r="H20" s="70" t="s">
        <v>136</v>
      </c>
      <c r="I20" s="68">
        <v>50400</v>
      </c>
      <c r="J20" s="69">
        <v>48526</v>
      </c>
      <c r="K20" s="68">
        <v>48526</v>
      </c>
      <c r="L20" s="67">
        <v>100</v>
      </c>
      <c r="M20" s="65">
        <v>8449</v>
      </c>
      <c r="N20" s="65">
        <v>7126</v>
      </c>
      <c r="O20" s="65">
        <v>7003</v>
      </c>
      <c r="P20" s="65">
        <v>34800</v>
      </c>
      <c r="Q20" s="65">
        <v>30616</v>
      </c>
      <c r="R20" s="65">
        <v>23148</v>
      </c>
      <c r="S20" s="65">
        <v>690</v>
      </c>
      <c r="T20" s="65">
        <v>631</v>
      </c>
      <c r="U20" s="65">
        <v>477</v>
      </c>
      <c r="V20" s="67">
        <f t="shared" si="9"/>
        <v>84.341342170671084</v>
      </c>
      <c r="W20" s="67">
        <f t="shared" si="10"/>
        <v>82.88554858563144</v>
      </c>
      <c r="X20" s="67">
        <f t="shared" si="11"/>
        <v>75.607525476874841</v>
      </c>
      <c r="Y20" s="90" t="s">
        <v>33</v>
      </c>
      <c r="Z20" s="65">
        <v>862</v>
      </c>
      <c r="AA20" s="65">
        <v>1973</v>
      </c>
      <c r="AB20" s="140"/>
      <c r="AC20" s="140"/>
      <c r="AD20" s="140"/>
      <c r="AE20" s="140"/>
    </row>
    <row r="21" spans="1:31" s="27" customFormat="1" ht="14.15" customHeight="1" x14ac:dyDescent="0.2">
      <c r="A21" s="174"/>
      <c r="B21" s="65">
        <v>45</v>
      </c>
      <c r="C21" s="65" t="s">
        <v>63</v>
      </c>
      <c r="D21" s="74" t="s">
        <v>101</v>
      </c>
      <c r="E21" s="73">
        <v>29</v>
      </c>
      <c r="F21" s="72">
        <v>3</v>
      </c>
      <c r="G21" s="71">
        <v>31</v>
      </c>
      <c r="H21" s="70" t="s">
        <v>137</v>
      </c>
      <c r="I21" s="68">
        <v>52800</v>
      </c>
      <c r="J21" s="69">
        <v>53415</v>
      </c>
      <c r="K21" s="68">
        <v>53477</v>
      </c>
      <c r="L21" s="67">
        <v>99.9</v>
      </c>
      <c r="M21" s="65">
        <v>9840</v>
      </c>
      <c r="N21" s="65">
        <v>7300</v>
      </c>
      <c r="O21" s="65">
        <v>7267</v>
      </c>
      <c r="P21" s="65">
        <v>37500</v>
      </c>
      <c r="Q21" s="65">
        <v>32196</v>
      </c>
      <c r="R21" s="65">
        <v>26959</v>
      </c>
      <c r="S21" s="65">
        <v>710</v>
      </c>
      <c r="T21" s="65">
        <v>603</v>
      </c>
      <c r="U21" s="65">
        <v>505</v>
      </c>
      <c r="V21" s="67">
        <f t="shared" si="9"/>
        <v>74.1869918699187</v>
      </c>
      <c r="W21" s="67">
        <f t="shared" si="10"/>
        <v>73.85162601626017</v>
      </c>
      <c r="X21" s="67">
        <f t="shared" si="11"/>
        <v>83.734004224127219</v>
      </c>
      <c r="Y21" s="90" t="s">
        <v>13</v>
      </c>
      <c r="Z21" s="65">
        <v>1296</v>
      </c>
      <c r="AA21" s="65">
        <v>2538</v>
      </c>
      <c r="AB21" s="140"/>
      <c r="AC21" s="140"/>
      <c r="AD21" s="140"/>
      <c r="AE21" s="140"/>
    </row>
    <row r="22" spans="1:31" s="27" customFormat="1" ht="14.15" customHeight="1" x14ac:dyDescent="0.2">
      <c r="A22" s="174"/>
      <c r="B22" s="65">
        <v>17</v>
      </c>
      <c r="C22" s="65" t="s">
        <v>62</v>
      </c>
      <c r="D22" s="74" t="s">
        <v>101</v>
      </c>
      <c r="E22" s="73">
        <v>28</v>
      </c>
      <c r="F22" s="72">
        <v>3</v>
      </c>
      <c r="G22" s="71">
        <v>30</v>
      </c>
      <c r="H22" s="70" t="s">
        <v>138</v>
      </c>
      <c r="I22" s="68">
        <v>21000</v>
      </c>
      <c r="J22" s="69">
        <v>19338</v>
      </c>
      <c r="K22" s="68">
        <v>19347</v>
      </c>
      <c r="L22" s="67">
        <v>100</v>
      </c>
      <c r="M22" s="65">
        <v>3267</v>
      </c>
      <c r="N22" s="65">
        <v>2235</v>
      </c>
      <c r="O22" s="65">
        <v>2235</v>
      </c>
      <c r="P22" s="65">
        <v>12000</v>
      </c>
      <c r="Q22" s="65">
        <v>10064</v>
      </c>
      <c r="R22" s="65">
        <v>8951</v>
      </c>
      <c r="S22" s="65">
        <v>571</v>
      </c>
      <c r="T22" s="65">
        <v>520</v>
      </c>
      <c r="U22" s="65">
        <v>463</v>
      </c>
      <c r="V22" s="67">
        <f t="shared" si="9"/>
        <v>68.411386593204767</v>
      </c>
      <c r="W22" s="67">
        <f t="shared" si="10"/>
        <v>68.411386593204767</v>
      </c>
      <c r="X22" s="67">
        <f t="shared" si="11"/>
        <v>88.940779014308418</v>
      </c>
      <c r="Y22" s="76" t="s">
        <v>13</v>
      </c>
      <c r="Z22" s="65">
        <v>750</v>
      </c>
      <c r="AA22" s="65">
        <v>1582</v>
      </c>
      <c r="AB22" s="140"/>
      <c r="AC22" s="140"/>
      <c r="AD22" s="140"/>
      <c r="AE22" s="140"/>
    </row>
    <row r="23" spans="1:31" s="27" customFormat="1" ht="14.15" customHeight="1" x14ac:dyDescent="0.2">
      <c r="A23" s="174"/>
      <c r="B23" s="65">
        <v>58</v>
      </c>
      <c r="C23" s="65" t="s">
        <v>61</v>
      </c>
      <c r="D23" s="74" t="s">
        <v>101</v>
      </c>
      <c r="E23" s="73">
        <v>31</v>
      </c>
      <c r="F23" s="72">
        <v>3</v>
      </c>
      <c r="G23" s="71">
        <v>6</v>
      </c>
      <c r="H23" s="70" t="s">
        <v>133</v>
      </c>
      <c r="I23" s="68">
        <v>14200</v>
      </c>
      <c r="J23" s="69">
        <v>13703</v>
      </c>
      <c r="K23" s="68">
        <v>13932</v>
      </c>
      <c r="L23" s="67">
        <v>98.4</v>
      </c>
      <c r="M23" s="65">
        <v>3717</v>
      </c>
      <c r="N23" s="65">
        <v>3135</v>
      </c>
      <c r="O23" s="65">
        <v>3006</v>
      </c>
      <c r="P23" s="65">
        <v>14600</v>
      </c>
      <c r="Q23" s="65">
        <v>11868</v>
      </c>
      <c r="R23" s="65">
        <v>10184</v>
      </c>
      <c r="S23" s="65">
        <v>1028</v>
      </c>
      <c r="T23" s="65">
        <v>866</v>
      </c>
      <c r="U23" s="65">
        <v>743</v>
      </c>
      <c r="V23" s="67">
        <f t="shared" si="9"/>
        <v>84.342211460855538</v>
      </c>
      <c r="W23" s="67">
        <f t="shared" si="10"/>
        <v>80.871670702179173</v>
      </c>
      <c r="X23" s="67">
        <f t="shared" si="11"/>
        <v>85.810583080552746</v>
      </c>
      <c r="Y23" s="90" t="s">
        <v>33</v>
      </c>
      <c r="Z23" s="65">
        <v>1296</v>
      </c>
      <c r="AA23" s="65">
        <v>2808</v>
      </c>
      <c r="AB23" s="140"/>
      <c r="AC23" s="140"/>
      <c r="AD23" s="140"/>
      <c r="AE23" s="140"/>
    </row>
    <row r="24" spans="1:31" s="27" customFormat="1" ht="14.15" customHeight="1" x14ac:dyDescent="0.2">
      <c r="A24" s="174"/>
      <c r="B24" s="65">
        <v>56</v>
      </c>
      <c r="C24" s="65" t="s">
        <v>60</v>
      </c>
      <c r="D24" s="74" t="s">
        <v>101</v>
      </c>
      <c r="E24" s="73">
        <v>25</v>
      </c>
      <c r="F24" s="72">
        <v>3</v>
      </c>
      <c r="G24" s="71">
        <v>22</v>
      </c>
      <c r="H24" s="70" t="s">
        <v>139</v>
      </c>
      <c r="I24" s="68">
        <v>7610</v>
      </c>
      <c r="J24" s="69">
        <v>7468</v>
      </c>
      <c r="K24" s="68">
        <v>7497</v>
      </c>
      <c r="L24" s="67">
        <v>99.6</v>
      </c>
      <c r="M24" s="65">
        <v>1074</v>
      </c>
      <c r="N24" s="65">
        <v>783</v>
      </c>
      <c r="O24" s="65">
        <v>783</v>
      </c>
      <c r="P24" s="65">
        <v>3750</v>
      </c>
      <c r="Q24" s="65">
        <v>4108</v>
      </c>
      <c r="R24" s="65">
        <v>2942</v>
      </c>
      <c r="S24" s="65">
        <v>493</v>
      </c>
      <c r="T24" s="65">
        <v>550</v>
      </c>
      <c r="U24" s="65">
        <v>394</v>
      </c>
      <c r="V24" s="67">
        <f t="shared" si="9"/>
        <v>72.905027932960891</v>
      </c>
      <c r="W24" s="67">
        <f t="shared" si="10"/>
        <v>72.905027932960891</v>
      </c>
      <c r="X24" s="67">
        <f t="shared" si="11"/>
        <v>71.616358325219082</v>
      </c>
      <c r="Y24" s="90" t="s">
        <v>29</v>
      </c>
      <c r="Z24" s="65">
        <v>1188</v>
      </c>
      <c r="AA24" s="65">
        <v>2592</v>
      </c>
      <c r="AB24" s="140"/>
      <c r="AC24" s="140"/>
      <c r="AD24" s="140"/>
      <c r="AE24" s="140"/>
    </row>
    <row r="25" spans="1:31" s="27" customFormat="1" ht="14.15" customHeight="1" x14ac:dyDescent="0.2">
      <c r="A25" s="174"/>
      <c r="B25" s="65">
        <v>71</v>
      </c>
      <c r="C25" s="65" t="s">
        <v>59</v>
      </c>
      <c r="D25" s="74" t="s">
        <v>101</v>
      </c>
      <c r="E25" s="73">
        <v>24</v>
      </c>
      <c r="F25" s="72">
        <v>4</v>
      </c>
      <c r="G25" s="71">
        <v>11</v>
      </c>
      <c r="H25" s="70" t="s">
        <v>136</v>
      </c>
      <c r="I25" s="68">
        <v>8000</v>
      </c>
      <c r="J25" s="69">
        <v>154</v>
      </c>
      <c r="K25" s="68">
        <v>154</v>
      </c>
      <c r="L25" s="67">
        <v>100</v>
      </c>
      <c r="M25" s="65">
        <v>625</v>
      </c>
      <c r="N25" s="65">
        <v>559</v>
      </c>
      <c r="O25" s="65">
        <v>437</v>
      </c>
      <c r="P25" s="65">
        <v>3200</v>
      </c>
      <c r="Q25" s="65">
        <v>3200</v>
      </c>
      <c r="R25" s="65">
        <v>1712</v>
      </c>
      <c r="S25" s="65">
        <v>400</v>
      </c>
      <c r="T25" s="65">
        <v>20779</v>
      </c>
      <c r="U25" s="65">
        <v>11119</v>
      </c>
      <c r="V25" s="67">
        <f t="shared" si="9"/>
        <v>89.44</v>
      </c>
      <c r="W25" s="67">
        <f t="shared" si="10"/>
        <v>69.92</v>
      </c>
      <c r="X25" s="67">
        <f t="shared" si="11"/>
        <v>53.5</v>
      </c>
      <c r="Y25" s="90" t="s">
        <v>31</v>
      </c>
      <c r="Z25" s="65">
        <v>2249</v>
      </c>
      <c r="AA25" s="65">
        <v>4239</v>
      </c>
      <c r="AB25" s="140"/>
      <c r="AC25" s="140"/>
      <c r="AD25" s="140"/>
      <c r="AE25" s="140"/>
    </row>
    <row r="26" spans="1:31" s="27" customFormat="1" ht="14.15" customHeight="1" x14ac:dyDescent="0.2">
      <c r="A26" s="174"/>
      <c r="B26" s="65">
        <v>78</v>
      </c>
      <c r="C26" s="65" t="s">
        <v>58</v>
      </c>
      <c r="D26" s="74" t="s">
        <v>101</v>
      </c>
      <c r="E26" s="73">
        <v>28</v>
      </c>
      <c r="F26" s="72">
        <v>3</v>
      </c>
      <c r="G26" s="71">
        <v>15</v>
      </c>
      <c r="H26" s="70" t="s">
        <v>134</v>
      </c>
      <c r="I26" s="68">
        <v>7700</v>
      </c>
      <c r="J26" s="69">
        <v>395</v>
      </c>
      <c r="K26" s="68">
        <v>395</v>
      </c>
      <c r="L26" s="67">
        <v>100</v>
      </c>
      <c r="M26" s="65">
        <v>1099</v>
      </c>
      <c r="N26" s="65">
        <v>704</v>
      </c>
      <c r="O26" s="65">
        <v>519</v>
      </c>
      <c r="P26" s="65">
        <v>3440</v>
      </c>
      <c r="Q26" s="65">
        <v>4143</v>
      </c>
      <c r="R26" s="65">
        <v>3011</v>
      </c>
      <c r="S26" s="65">
        <v>447</v>
      </c>
      <c r="T26" s="65">
        <v>10489</v>
      </c>
      <c r="U26" s="65">
        <v>7623</v>
      </c>
      <c r="V26" s="67">
        <f t="shared" si="9"/>
        <v>64.058234758871706</v>
      </c>
      <c r="W26" s="67">
        <f t="shared" si="10"/>
        <v>47.224749772520475</v>
      </c>
      <c r="X26" s="67">
        <f t="shared" si="11"/>
        <v>72.676804248129372</v>
      </c>
      <c r="Y26" s="76" t="s">
        <v>29</v>
      </c>
      <c r="Z26" s="65">
        <v>2943</v>
      </c>
      <c r="AA26" s="65">
        <v>4243</v>
      </c>
      <c r="AB26" s="140"/>
      <c r="AC26" s="140"/>
      <c r="AD26" s="140"/>
      <c r="AE26" s="140"/>
    </row>
    <row r="27" spans="1:31" s="27" customFormat="1" ht="14.15" customHeight="1" x14ac:dyDescent="0.2">
      <c r="A27" s="174"/>
      <c r="B27" s="65">
        <v>79</v>
      </c>
      <c r="C27" s="65" t="s">
        <v>57</v>
      </c>
      <c r="D27" s="74" t="s">
        <v>101</v>
      </c>
      <c r="E27" s="73">
        <v>29</v>
      </c>
      <c r="F27" s="72">
        <v>3</v>
      </c>
      <c r="G27" s="71">
        <v>27</v>
      </c>
      <c r="H27" s="70" t="s">
        <v>132</v>
      </c>
      <c r="I27" s="68">
        <v>7058</v>
      </c>
      <c r="J27" s="69">
        <v>499</v>
      </c>
      <c r="K27" s="68">
        <v>499</v>
      </c>
      <c r="L27" s="67">
        <v>100</v>
      </c>
      <c r="M27" s="65">
        <v>324</v>
      </c>
      <c r="N27" s="65">
        <v>186</v>
      </c>
      <c r="O27" s="65">
        <v>185</v>
      </c>
      <c r="P27" s="65">
        <v>2194</v>
      </c>
      <c r="Q27" s="65">
        <v>1608</v>
      </c>
      <c r="R27" s="65">
        <v>888</v>
      </c>
      <c r="S27" s="65">
        <v>311</v>
      </c>
      <c r="T27" s="65">
        <v>3222</v>
      </c>
      <c r="U27" s="65">
        <v>1779</v>
      </c>
      <c r="V27" s="67">
        <f t="shared" si="9"/>
        <v>57.407407407407405</v>
      </c>
      <c r="W27" s="67">
        <f t="shared" si="10"/>
        <v>57.098765432098766</v>
      </c>
      <c r="X27" s="67">
        <f t="shared" si="11"/>
        <v>55.223880597014926</v>
      </c>
      <c r="Y27" s="66" t="s">
        <v>13</v>
      </c>
      <c r="Z27" s="65">
        <v>3255</v>
      </c>
      <c r="AA27" s="65">
        <v>3255</v>
      </c>
      <c r="AB27" s="140"/>
      <c r="AC27" s="140"/>
      <c r="AD27" s="140"/>
      <c r="AE27" s="140"/>
    </row>
    <row r="28" spans="1:31" s="27" customFormat="1" ht="14.15" customHeight="1" x14ac:dyDescent="0.2">
      <c r="A28" s="174"/>
      <c r="B28" s="65">
        <v>80</v>
      </c>
      <c r="C28" s="65" t="s">
        <v>56</v>
      </c>
      <c r="D28" s="74" t="s">
        <v>101</v>
      </c>
      <c r="E28" s="73">
        <v>29</v>
      </c>
      <c r="F28" s="72">
        <v>3</v>
      </c>
      <c r="G28" s="71">
        <v>15</v>
      </c>
      <c r="H28" s="70" t="s">
        <v>132</v>
      </c>
      <c r="I28" s="68">
        <v>10000</v>
      </c>
      <c r="J28" s="69">
        <v>71</v>
      </c>
      <c r="K28" s="68">
        <v>71</v>
      </c>
      <c r="L28" s="67">
        <v>100</v>
      </c>
      <c r="M28" s="65">
        <v>376</v>
      </c>
      <c r="N28" s="65">
        <v>151</v>
      </c>
      <c r="O28" s="65">
        <v>141</v>
      </c>
      <c r="P28" s="65">
        <v>3400</v>
      </c>
      <c r="Q28" s="65">
        <v>2020</v>
      </c>
      <c r="R28" s="65">
        <v>1030</v>
      </c>
      <c r="S28" s="65">
        <v>340</v>
      </c>
      <c r="T28" s="65">
        <v>28451</v>
      </c>
      <c r="U28" s="65">
        <v>14509</v>
      </c>
      <c r="V28" s="67">
        <f t="shared" si="9"/>
        <v>40.159574468085104</v>
      </c>
      <c r="W28" s="67">
        <f t="shared" si="10"/>
        <v>37.5</v>
      </c>
      <c r="X28" s="67">
        <f t="shared" si="11"/>
        <v>50.990099009900987</v>
      </c>
      <c r="Y28" s="66" t="s">
        <v>13</v>
      </c>
      <c r="Z28" s="65">
        <v>2550</v>
      </c>
      <c r="AA28" s="65">
        <v>4250</v>
      </c>
      <c r="AB28" s="140"/>
      <c r="AC28" s="140"/>
      <c r="AD28" s="140"/>
      <c r="AE28" s="140"/>
    </row>
    <row r="29" spans="1:31" s="27" customFormat="1" ht="14.15" customHeight="1" thickBot="1" x14ac:dyDescent="0.25">
      <c r="A29" s="174"/>
      <c r="B29" s="54">
        <v>85</v>
      </c>
      <c r="C29" s="54" t="s">
        <v>55</v>
      </c>
      <c r="D29" s="64" t="s">
        <v>101</v>
      </c>
      <c r="E29" s="63">
        <v>29</v>
      </c>
      <c r="F29" s="62">
        <v>11</v>
      </c>
      <c r="G29" s="61">
        <v>29</v>
      </c>
      <c r="H29" s="60" t="s">
        <v>132</v>
      </c>
      <c r="I29" s="57">
        <v>6516</v>
      </c>
      <c r="J29" s="58">
        <v>166</v>
      </c>
      <c r="K29" s="57">
        <v>166</v>
      </c>
      <c r="L29" s="56">
        <v>100</v>
      </c>
      <c r="M29" s="54">
        <v>175</v>
      </c>
      <c r="N29" s="54">
        <v>94</v>
      </c>
      <c r="O29" s="54">
        <v>79</v>
      </c>
      <c r="P29" s="54">
        <v>1728</v>
      </c>
      <c r="Q29" s="54">
        <v>1397</v>
      </c>
      <c r="R29" s="54">
        <v>479</v>
      </c>
      <c r="S29" s="54">
        <v>265</v>
      </c>
      <c r="T29" s="54">
        <v>8416</v>
      </c>
      <c r="U29" s="54">
        <v>2888</v>
      </c>
      <c r="V29" s="56">
        <f t="shared" si="9"/>
        <v>53.714285714285715</v>
      </c>
      <c r="W29" s="56">
        <f t="shared" si="10"/>
        <v>45.142857142857139</v>
      </c>
      <c r="X29" s="56">
        <f t="shared" si="11"/>
        <v>34.287759484609879</v>
      </c>
      <c r="Y29" s="55" t="s">
        <v>29</v>
      </c>
      <c r="Z29" s="65">
        <v>2100</v>
      </c>
      <c r="AA29" s="54">
        <v>4050</v>
      </c>
      <c r="AB29" s="140"/>
      <c r="AC29" s="140"/>
      <c r="AD29" s="140"/>
      <c r="AE29" s="140"/>
    </row>
    <row r="30" spans="1:31" ht="14.15" customHeight="1" thickTop="1" x14ac:dyDescent="0.2">
      <c r="A30" s="174"/>
      <c r="B30" s="87"/>
      <c r="C30" s="53" t="s">
        <v>0</v>
      </c>
      <c r="D30" s="52"/>
      <c r="E30" s="51"/>
      <c r="F30" s="89"/>
      <c r="G30" s="49"/>
      <c r="H30" s="145"/>
      <c r="I30" s="157">
        <f>+SUM(I19:I29)</f>
        <v>247984</v>
      </c>
      <c r="J30" s="158">
        <f>+SUM(J19:J29)</f>
        <v>192022</v>
      </c>
      <c r="K30" s="157">
        <f>+SUM(K19:K29)</f>
        <v>192363</v>
      </c>
      <c r="L30" s="159">
        <f t="shared" ref="L30" si="12">+ROUND(J30/K30*100,1)</f>
        <v>99.8</v>
      </c>
      <c r="M30" s="157">
        <f t="shared" ref="M30:R30" si="13">+SUM(M19:M29)</f>
        <v>35767</v>
      </c>
      <c r="N30" s="157">
        <f t="shared" si="13"/>
        <v>27850</v>
      </c>
      <c r="O30" s="157">
        <f t="shared" si="13"/>
        <v>26912</v>
      </c>
      <c r="P30" s="157">
        <f t="shared" si="13"/>
        <v>151612</v>
      </c>
      <c r="Q30" s="157">
        <f t="shared" si="13"/>
        <v>123578</v>
      </c>
      <c r="R30" s="157">
        <f t="shared" si="13"/>
        <v>97992</v>
      </c>
      <c r="S30" s="157">
        <f>+ROUND(P30/I30*1000,0)</f>
        <v>611</v>
      </c>
      <c r="T30" s="157">
        <f>+ROUND(Q30/J30*1000,0)</f>
        <v>644</v>
      </c>
      <c r="U30" s="157">
        <f>+ROUND(R30/J30*1000,0)</f>
        <v>510</v>
      </c>
      <c r="V30" s="159">
        <f t="shared" ref="V30" si="14">+ROUND(N30/M30*100,1)</f>
        <v>77.900000000000006</v>
      </c>
      <c r="W30" s="159">
        <f t="shared" ref="W30" si="15">+ROUND(O30/M30*100,1)</f>
        <v>75.2</v>
      </c>
      <c r="X30" s="159">
        <f t="shared" ref="X30" si="16">+ROUND(R30/Q30*100,1)</f>
        <v>79.3</v>
      </c>
      <c r="Y30" s="146" t="s">
        <v>12</v>
      </c>
      <c r="Z30" s="157">
        <f>AVERAGE(Z19:Z29)</f>
        <v>1839.8181818181818</v>
      </c>
      <c r="AA30" s="157">
        <f>AVERAGE(AA19:AA29)</f>
        <v>3095.5454545454545</v>
      </c>
      <c r="AB30"/>
      <c r="AC30"/>
      <c r="AD30"/>
      <c r="AE30"/>
    </row>
    <row r="31" spans="1:31" ht="14.15" customHeight="1" x14ac:dyDescent="0.2">
      <c r="A31" s="175"/>
      <c r="B31" s="84"/>
      <c r="C31" s="47"/>
      <c r="D31" s="46"/>
      <c r="E31" s="45"/>
      <c r="F31" s="86"/>
      <c r="G31" s="43"/>
      <c r="H31" s="85"/>
      <c r="I31" s="147"/>
      <c r="J31" s="148"/>
      <c r="K31" s="147"/>
      <c r="L31" s="149"/>
      <c r="M31" s="147"/>
      <c r="N31" s="147"/>
      <c r="O31" s="147"/>
      <c r="P31" s="147"/>
      <c r="Q31" s="147"/>
      <c r="R31" s="147"/>
      <c r="S31" s="147"/>
      <c r="T31" s="147"/>
      <c r="U31" s="147"/>
      <c r="V31" s="149"/>
      <c r="W31" s="149"/>
      <c r="X31" s="149"/>
      <c r="Y31" s="147"/>
      <c r="Z31" s="147"/>
      <c r="AA31" s="147"/>
      <c r="AB31"/>
      <c r="AC31"/>
      <c r="AD31"/>
      <c r="AE31"/>
    </row>
    <row r="32" spans="1:31" s="27" customFormat="1" ht="13.5" customHeight="1" x14ac:dyDescent="0.2">
      <c r="A32" s="173" t="s">
        <v>54</v>
      </c>
      <c r="B32" s="23">
        <v>35</v>
      </c>
      <c r="C32" s="23" t="s">
        <v>53</v>
      </c>
      <c r="D32" s="83" t="s">
        <v>101</v>
      </c>
      <c r="E32" s="82">
        <v>24</v>
      </c>
      <c r="F32" s="81">
        <v>10</v>
      </c>
      <c r="G32" s="80">
        <v>15</v>
      </c>
      <c r="H32" s="79" t="s">
        <v>134</v>
      </c>
      <c r="I32" s="57">
        <v>67100</v>
      </c>
      <c r="J32" s="58">
        <v>63552</v>
      </c>
      <c r="K32" s="57">
        <v>63898</v>
      </c>
      <c r="L32" s="77">
        <v>99.5</v>
      </c>
      <c r="M32" s="23">
        <v>9037</v>
      </c>
      <c r="N32" s="23">
        <v>6954</v>
      </c>
      <c r="O32" s="23">
        <v>6658</v>
      </c>
      <c r="P32" s="23">
        <v>31600</v>
      </c>
      <c r="Q32" s="23">
        <v>29298</v>
      </c>
      <c r="R32" s="23">
        <v>24759</v>
      </c>
      <c r="S32" s="23">
        <v>471</v>
      </c>
      <c r="T32" s="23">
        <v>461</v>
      </c>
      <c r="U32" s="23">
        <v>390</v>
      </c>
      <c r="V32" s="77">
        <f t="shared" ref="V32:V39" si="17">(N32/M32)*100</f>
        <v>76.950315370144963</v>
      </c>
      <c r="W32" s="77">
        <f t="shared" ref="W32:W39" si="18">(O32/M32)*100</f>
        <v>73.674892110213563</v>
      </c>
      <c r="X32" s="77">
        <f t="shared" ref="X32:X39" si="19">(R32/Q32)*100</f>
        <v>84.507474912963346</v>
      </c>
      <c r="Y32" s="76" t="s">
        <v>13</v>
      </c>
      <c r="Z32" s="23">
        <v>1954</v>
      </c>
      <c r="AA32" s="23">
        <v>3466</v>
      </c>
      <c r="AB32" s="140"/>
      <c r="AC32" s="140"/>
      <c r="AD32" s="140"/>
      <c r="AE32" s="140"/>
    </row>
    <row r="33" spans="1:31" s="27" customFormat="1" ht="14.15" customHeight="1" x14ac:dyDescent="0.2">
      <c r="A33" s="174"/>
      <c r="B33" s="65">
        <v>29</v>
      </c>
      <c r="C33" s="65" t="s">
        <v>52</v>
      </c>
      <c r="D33" s="74" t="s">
        <v>101</v>
      </c>
      <c r="E33" s="73">
        <v>26</v>
      </c>
      <c r="F33" s="72">
        <v>3</v>
      </c>
      <c r="G33" s="71">
        <v>25</v>
      </c>
      <c r="H33" s="70" t="s">
        <v>136</v>
      </c>
      <c r="I33" s="68">
        <v>34900</v>
      </c>
      <c r="J33" s="69">
        <v>31933</v>
      </c>
      <c r="K33" s="68">
        <v>31980</v>
      </c>
      <c r="L33" s="67">
        <v>99.9</v>
      </c>
      <c r="M33" s="65">
        <v>4105</v>
      </c>
      <c r="N33" s="65">
        <v>3482</v>
      </c>
      <c r="O33" s="65">
        <v>3402</v>
      </c>
      <c r="P33" s="65">
        <v>16000</v>
      </c>
      <c r="Q33" s="65">
        <v>14813</v>
      </c>
      <c r="R33" s="65">
        <v>11247</v>
      </c>
      <c r="S33" s="65">
        <v>458</v>
      </c>
      <c r="T33" s="65">
        <v>464</v>
      </c>
      <c r="U33" s="65">
        <v>352</v>
      </c>
      <c r="V33" s="67">
        <f t="shared" si="17"/>
        <v>84.823386114494511</v>
      </c>
      <c r="W33" s="67">
        <f t="shared" si="18"/>
        <v>82.874543239951279</v>
      </c>
      <c r="X33" s="67">
        <f t="shared" si="19"/>
        <v>75.926551002497817</v>
      </c>
      <c r="Y33" s="66" t="s">
        <v>13</v>
      </c>
      <c r="Z33" s="65">
        <v>1940</v>
      </c>
      <c r="AA33" s="65">
        <v>3240</v>
      </c>
      <c r="AB33" s="140"/>
      <c r="AC33" s="140"/>
      <c r="AD33" s="140"/>
      <c r="AE33" s="140"/>
    </row>
    <row r="34" spans="1:31" s="27" customFormat="1" ht="14.15" customHeight="1" x14ac:dyDescent="0.2">
      <c r="A34" s="174"/>
      <c r="B34" s="65">
        <v>25</v>
      </c>
      <c r="C34" s="65" t="s">
        <v>51</v>
      </c>
      <c r="D34" s="74" t="s">
        <v>101</v>
      </c>
      <c r="E34" s="73">
        <v>28</v>
      </c>
      <c r="F34" s="72">
        <v>3</v>
      </c>
      <c r="G34" s="71">
        <v>23</v>
      </c>
      <c r="H34" s="70" t="s">
        <v>140</v>
      </c>
      <c r="I34" s="68">
        <v>19100</v>
      </c>
      <c r="J34" s="69">
        <v>17915</v>
      </c>
      <c r="K34" s="68">
        <v>18079</v>
      </c>
      <c r="L34" s="67">
        <v>99.1</v>
      </c>
      <c r="M34" s="65">
        <v>2231</v>
      </c>
      <c r="N34" s="65">
        <v>1968</v>
      </c>
      <c r="O34" s="65">
        <v>1968</v>
      </c>
      <c r="P34" s="65">
        <v>9500</v>
      </c>
      <c r="Q34" s="65">
        <v>7217</v>
      </c>
      <c r="R34" s="65">
        <v>6112</v>
      </c>
      <c r="S34" s="65">
        <v>497</v>
      </c>
      <c r="T34" s="65">
        <v>403</v>
      </c>
      <c r="U34" s="65">
        <v>341</v>
      </c>
      <c r="V34" s="67">
        <f t="shared" si="17"/>
        <v>88.211564320932311</v>
      </c>
      <c r="W34" s="67">
        <f t="shared" si="18"/>
        <v>88.211564320932311</v>
      </c>
      <c r="X34" s="67">
        <f t="shared" si="19"/>
        <v>84.688928917832897</v>
      </c>
      <c r="Y34" s="66" t="s">
        <v>13</v>
      </c>
      <c r="Z34" s="65">
        <v>1365</v>
      </c>
      <c r="AA34" s="65">
        <v>3114</v>
      </c>
      <c r="AB34" s="140"/>
      <c r="AC34" s="140"/>
      <c r="AD34" s="140"/>
      <c r="AE34" s="140"/>
    </row>
    <row r="35" spans="1:31" s="27" customFormat="1" ht="14.15" customHeight="1" x14ac:dyDescent="0.2">
      <c r="A35" s="174"/>
      <c r="B35" s="65">
        <v>59</v>
      </c>
      <c r="C35" s="65" t="s">
        <v>50</v>
      </c>
      <c r="D35" s="74" t="s">
        <v>101</v>
      </c>
      <c r="E35" s="73">
        <v>24</v>
      </c>
      <c r="F35" s="72">
        <v>3</v>
      </c>
      <c r="G35" s="71">
        <v>14</v>
      </c>
      <c r="H35" s="70" t="s">
        <v>111</v>
      </c>
      <c r="I35" s="68">
        <v>27300</v>
      </c>
      <c r="J35" s="69">
        <v>22476</v>
      </c>
      <c r="K35" s="68">
        <v>23365</v>
      </c>
      <c r="L35" s="67">
        <v>96.2</v>
      </c>
      <c r="M35" s="65">
        <v>2708</v>
      </c>
      <c r="N35" s="65">
        <v>2578</v>
      </c>
      <c r="O35" s="65">
        <v>2186</v>
      </c>
      <c r="P35" s="65">
        <v>11460</v>
      </c>
      <c r="Q35" s="65">
        <v>8126</v>
      </c>
      <c r="R35" s="65">
        <v>7419</v>
      </c>
      <c r="S35" s="65">
        <v>420</v>
      </c>
      <c r="T35" s="65">
        <v>362</v>
      </c>
      <c r="U35" s="65">
        <v>330</v>
      </c>
      <c r="V35" s="67">
        <f t="shared" si="17"/>
        <v>95.199409158050216</v>
      </c>
      <c r="W35" s="67">
        <f t="shared" si="18"/>
        <v>80.723781388478571</v>
      </c>
      <c r="X35" s="67">
        <f t="shared" si="19"/>
        <v>91.299532365247345</v>
      </c>
      <c r="Y35" s="66" t="s">
        <v>29</v>
      </c>
      <c r="Z35" s="65">
        <v>1652</v>
      </c>
      <c r="AA35" s="65">
        <v>3326</v>
      </c>
      <c r="AB35" s="140"/>
      <c r="AC35" s="140"/>
      <c r="AD35" s="140"/>
      <c r="AE35" s="140"/>
    </row>
    <row r="36" spans="1:31" s="27" customFormat="1" ht="14.15" customHeight="1" x14ac:dyDescent="0.2">
      <c r="A36" s="174"/>
      <c r="B36" s="65">
        <v>66</v>
      </c>
      <c r="C36" s="65" t="s">
        <v>49</v>
      </c>
      <c r="D36" s="74" t="s">
        <v>120</v>
      </c>
      <c r="E36" s="73">
        <v>58</v>
      </c>
      <c r="F36" s="72">
        <v>11</v>
      </c>
      <c r="G36" s="71">
        <v>28</v>
      </c>
      <c r="H36" s="70" t="s">
        <v>128</v>
      </c>
      <c r="I36" s="68">
        <v>11000</v>
      </c>
      <c r="J36" s="69">
        <v>8793</v>
      </c>
      <c r="K36" s="68">
        <v>9016</v>
      </c>
      <c r="L36" s="67">
        <v>97.5</v>
      </c>
      <c r="M36" s="65">
        <v>1166</v>
      </c>
      <c r="N36" s="65">
        <v>911</v>
      </c>
      <c r="O36" s="65">
        <v>905</v>
      </c>
      <c r="P36" s="65">
        <v>5700</v>
      </c>
      <c r="Q36" s="65">
        <v>4271</v>
      </c>
      <c r="R36" s="65">
        <v>3195</v>
      </c>
      <c r="S36" s="65">
        <v>518</v>
      </c>
      <c r="T36" s="65">
        <v>486</v>
      </c>
      <c r="U36" s="65">
        <v>363</v>
      </c>
      <c r="V36" s="67">
        <f t="shared" si="17"/>
        <v>78.130360205831906</v>
      </c>
      <c r="W36" s="67">
        <f t="shared" si="18"/>
        <v>77.615780445969136</v>
      </c>
      <c r="X36" s="67">
        <f t="shared" si="19"/>
        <v>74.806836806368537</v>
      </c>
      <c r="Y36" s="90" t="s">
        <v>13</v>
      </c>
      <c r="Z36" s="65">
        <v>2678</v>
      </c>
      <c r="AA36" s="65">
        <v>4168</v>
      </c>
      <c r="AB36" s="140"/>
      <c r="AC36" s="140"/>
      <c r="AD36" s="140"/>
      <c r="AE36" s="140"/>
    </row>
    <row r="37" spans="1:31" s="27" customFormat="1" ht="14.15" customHeight="1" x14ac:dyDescent="0.2">
      <c r="A37" s="174"/>
      <c r="B37" s="65">
        <v>64</v>
      </c>
      <c r="C37" s="65" t="s">
        <v>48</v>
      </c>
      <c r="D37" s="74" t="s">
        <v>101</v>
      </c>
      <c r="E37" s="73">
        <v>26</v>
      </c>
      <c r="F37" s="72">
        <v>4</v>
      </c>
      <c r="G37" s="71">
        <v>21</v>
      </c>
      <c r="H37" s="70" t="s">
        <v>131</v>
      </c>
      <c r="I37" s="68">
        <v>13500</v>
      </c>
      <c r="J37" s="69">
        <v>13645</v>
      </c>
      <c r="K37" s="68">
        <v>13792</v>
      </c>
      <c r="L37" s="67">
        <v>98.9</v>
      </c>
      <c r="M37" s="65">
        <v>1701</v>
      </c>
      <c r="N37" s="65">
        <v>1371</v>
      </c>
      <c r="O37" s="65">
        <v>1365</v>
      </c>
      <c r="P37" s="65">
        <v>7300</v>
      </c>
      <c r="Q37" s="65">
        <v>5297</v>
      </c>
      <c r="R37" s="65">
        <v>4660</v>
      </c>
      <c r="S37" s="65">
        <v>541</v>
      </c>
      <c r="T37" s="65">
        <v>388</v>
      </c>
      <c r="U37" s="65">
        <v>342</v>
      </c>
      <c r="V37" s="67">
        <f t="shared" si="17"/>
        <v>80.599647266313937</v>
      </c>
      <c r="W37" s="67">
        <f t="shared" si="18"/>
        <v>80.246913580246911</v>
      </c>
      <c r="X37" s="67">
        <f t="shared" si="19"/>
        <v>87.9743250896734</v>
      </c>
      <c r="Y37" s="90" t="s">
        <v>13</v>
      </c>
      <c r="Z37" s="65">
        <v>1603</v>
      </c>
      <c r="AA37" s="65">
        <v>3126</v>
      </c>
      <c r="AB37" s="140"/>
      <c r="AC37" s="140"/>
      <c r="AD37" s="140"/>
      <c r="AE37" s="140"/>
    </row>
    <row r="38" spans="1:31" s="27" customFormat="1" ht="14.15" customHeight="1" x14ac:dyDescent="0.2">
      <c r="A38" s="174"/>
      <c r="B38" s="65">
        <v>88</v>
      </c>
      <c r="C38" s="65" t="s">
        <v>47</v>
      </c>
      <c r="D38" s="74" t="s">
        <v>101</v>
      </c>
      <c r="E38" s="73">
        <v>30</v>
      </c>
      <c r="F38" s="72">
        <v>6</v>
      </c>
      <c r="G38" s="71">
        <v>11</v>
      </c>
      <c r="H38" s="70" t="s">
        <v>132</v>
      </c>
      <c r="I38" s="68">
        <v>5040</v>
      </c>
      <c r="J38" s="69">
        <v>4600</v>
      </c>
      <c r="K38" s="68">
        <v>4614</v>
      </c>
      <c r="L38" s="67">
        <v>99.7</v>
      </c>
      <c r="M38" s="65">
        <v>589</v>
      </c>
      <c r="N38" s="65">
        <v>444</v>
      </c>
      <c r="O38" s="65">
        <v>444</v>
      </c>
      <c r="P38" s="65">
        <v>2000</v>
      </c>
      <c r="Q38" s="65">
        <v>1931</v>
      </c>
      <c r="R38" s="65">
        <v>1614</v>
      </c>
      <c r="S38" s="65">
        <v>397</v>
      </c>
      <c r="T38" s="65">
        <v>420</v>
      </c>
      <c r="U38" s="65">
        <v>351</v>
      </c>
      <c r="V38" s="67">
        <f t="shared" si="17"/>
        <v>75.382003395585741</v>
      </c>
      <c r="W38" s="67">
        <f t="shared" si="18"/>
        <v>75.382003395585741</v>
      </c>
      <c r="X38" s="67">
        <f t="shared" si="19"/>
        <v>83.583635422061107</v>
      </c>
      <c r="Y38" s="76" t="s">
        <v>13</v>
      </c>
      <c r="Z38" s="65">
        <v>2343</v>
      </c>
      <c r="AA38" s="65">
        <v>3499</v>
      </c>
      <c r="AB38" s="140"/>
      <c r="AC38" s="140"/>
      <c r="AD38" s="140"/>
      <c r="AE38" s="140"/>
    </row>
    <row r="39" spans="1:31" s="27" customFormat="1" ht="14.15" customHeight="1" thickBot="1" x14ac:dyDescent="0.25">
      <c r="A39" s="174"/>
      <c r="B39" s="54">
        <v>52</v>
      </c>
      <c r="C39" s="54" t="s">
        <v>46</v>
      </c>
      <c r="D39" s="64" t="s">
        <v>101</v>
      </c>
      <c r="E39" s="63">
        <v>24</v>
      </c>
      <c r="F39" s="62">
        <v>3</v>
      </c>
      <c r="G39" s="61">
        <v>23</v>
      </c>
      <c r="H39" s="60" t="s">
        <v>136</v>
      </c>
      <c r="I39" s="57">
        <v>9500</v>
      </c>
      <c r="J39" s="58">
        <v>8672</v>
      </c>
      <c r="K39" s="57">
        <v>8692</v>
      </c>
      <c r="L39" s="56">
        <v>99.8</v>
      </c>
      <c r="M39" s="54">
        <v>1082</v>
      </c>
      <c r="N39" s="54">
        <v>833</v>
      </c>
      <c r="O39" s="54">
        <v>833</v>
      </c>
      <c r="P39" s="54">
        <v>4000</v>
      </c>
      <c r="Q39" s="54">
        <v>3362</v>
      </c>
      <c r="R39" s="54">
        <v>2964</v>
      </c>
      <c r="S39" s="54">
        <v>421</v>
      </c>
      <c r="T39" s="54">
        <v>388</v>
      </c>
      <c r="U39" s="54">
        <v>342</v>
      </c>
      <c r="V39" s="56">
        <f t="shared" si="17"/>
        <v>76.987060998151563</v>
      </c>
      <c r="W39" s="56">
        <f t="shared" si="18"/>
        <v>76.987060998151563</v>
      </c>
      <c r="X39" s="56">
        <f t="shared" si="19"/>
        <v>88.161808447352769</v>
      </c>
      <c r="Y39" s="55" t="s">
        <v>13</v>
      </c>
      <c r="Z39" s="54">
        <v>1728</v>
      </c>
      <c r="AA39" s="54">
        <v>3024</v>
      </c>
      <c r="AB39" s="140"/>
      <c r="AC39" s="140"/>
      <c r="AD39" s="140"/>
      <c r="AE39" s="140"/>
    </row>
    <row r="40" spans="1:31" ht="14.15" customHeight="1" thickTop="1" x14ac:dyDescent="0.2">
      <c r="A40" s="174"/>
      <c r="B40" s="87"/>
      <c r="C40" s="53" t="s">
        <v>0</v>
      </c>
      <c r="D40" s="52"/>
      <c r="E40" s="51"/>
      <c r="F40" s="89"/>
      <c r="G40" s="49"/>
      <c r="H40" s="88"/>
      <c r="I40" s="157">
        <f>+SUM(I32:I39)</f>
        <v>187440</v>
      </c>
      <c r="J40" s="158">
        <f>+SUM(J32:J39)</f>
        <v>171586</v>
      </c>
      <c r="K40" s="157">
        <f>+SUM(K32:K39)</f>
        <v>173436</v>
      </c>
      <c r="L40" s="159">
        <f t="shared" ref="L40" si="20">+ROUND(J40/K40*100,1)</f>
        <v>98.9</v>
      </c>
      <c r="M40" s="157">
        <f t="shared" ref="M40:R40" si="21">+SUM(M32:M39)</f>
        <v>22619</v>
      </c>
      <c r="N40" s="157">
        <f t="shared" si="21"/>
        <v>18541</v>
      </c>
      <c r="O40" s="157">
        <f t="shared" si="21"/>
        <v>17761</v>
      </c>
      <c r="P40" s="157">
        <f t="shared" si="21"/>
        <v>87560</v>
      </c>
      <c r="Q40" s="157">
        <f t="shared" si="21"/>
        <v>74315</v>
      </c>
      <c r="R40" s="157">
        <f t="shared" si="21"/>
        <v>61970</v>
      </c>
      <c r="S40" s="157">
        <f>+ROUND(P40/I40*1000,0)</f>
        <v>467</v>
      </c>
      <c r="T40" s="157">
        <f>+ROUND(Q40/J40*1000,0)</f>
        <v>433</v>
      </c>
      <c r="U40" s="157">
        <f>+ROUND(R40/J40*1000,0)</f>
        <v>361</v>
      </c>
      <c r="V40" s="159">
        <f>+ROUND(N40/M40*100,1)</f>
        <v>82</v>
      </c>
      <c r="W40" s="159">
        <f>+ROUND((O40/M40)*100,1)</f>
        <v>78.5</v>
      </c>
      <c r="X40" s="159">
        <f t="shared" ref="X40" si="22">+ROUND(R40/Q40*100,1)</f>
        <v>83.4</v>
      </c>
      <c r="Y40" s="146" t="s">
        <v>12</v>
      </c>
      <c r="Z40" s="157">
        <f>AVERAGE(Z32:Z39)</f>
        <v>1907.875</v>
      </c>
      <c r="AA40" s="157">
        <f>AVERAGE(AA32:AA39)</f>
        <v>3370.375</v>
      </c>
      <c r="AB40"/>
      <c r="AC40"/>
      <c r="AD40"/>
      <c r="AE40"/>
    </row>
    <row r="41" spans="1:31" ht="14.15" customHeight="1" x14ac:dyDescent="0.2">
      <c r="A41" s="175"/>
      <c r="B41" s="84"/>
      <c r="C41" s="47"/>
      <c r="D41" s="46"/>
      <c r="E41" s="45"/>
      <c r="F41" s="86"/>
      <c r="G41" s="43"/>
      <c r="H41" s="85"/>
      <c r="I41" s="147"/>
      <c r="J41" s="148"/>
      <c r="K41" s="147"/>
      <c r="L41" s="149"/>
      <c r="M41" s="147"/>
      <c r="N41" s="147"/>
      <c r="O41" s="147"/>
      <c r="P41" s="147"/>
      <c r="Q41" s="147"/>
      <c r="R41" s="147"/>
      <c r="S41" s="147"/>
      <c r="T41" s="147"/>
      <c r="U41" s="147"/>
      <c r="V41" s="149"/>
      <c r="W41" s="149"/>
      <c r="X41" s="149"/>
      <c r="Y41" s="147"/>
      <c r="Z41" s="147"/>
      <c r="AA41" s="147"/>
      <c r="AB41"/>
      <c r="AC41"/>
      <c r="AD41"/>
      <c r="AE41"/>
    </row>
    <row r="42" spans="1:31" s="27" customFormat="1" ht="14.15" customHeight="1" x14ac:dyDescent="0.2">
      <c r="A42" s="173" t="s">
        <v>122</v>
      </c>
      <c r="B42" s="23">
        <v>70</v>
      </c>
      <c r="C42" s="23" t="s">
        <v>45</v>
      </c>
      <c r="D42" s="83" t="s">
        <v>101</v>
      </c>
      <c r="E42" s="82">
        <v>23</v>
      </c>
      <c r="F42" s="81">
        <v>3</v>
      </c>
      <c r="G42" s="80">
        <v>14</v>
      </c>
      <c r="H42" s="79" t="s">
        <v>105</v>
      </c>
      <c r="I42" s="57">
        <v>104400</v>
      </c>
      <c r="J42" s="58">
        <v>95883</v>
      </c>
      <c r="K42" s="57">
        <v>96740</v>
      </c>
      <c r="L42" s="77">
        <v>99.1</v>
      </c>
      <c r="M42" s="23">
        <v>11325</v>
      </c>
      <c r="N42" s="23">
        <v>10329</v>
      </c>
      <c r="O42" s="23">
        <v>9479</v>
      </c>
      <c r="P42" s="23">
        <v>44400</v>
      </c>
      <c r="Q42" s="23">
        <v>39870</v>
      </c>
      <c r="R42" s="23">
        <v>31027</v>
      </c>
      <c r="S42" s="23">
        <v>425</v>
      </c>
      <c r="T42" s="23">
        <v>416</v>
      </c>
      <c r="U42" s="23">
        <v>324</v>
      </c>
      <c r="V42" s="77">
        <f t="shared" ref="V42:V47" si="23">(N42/M42)*100</f>
        <v>91.205298013245027</v>
      </c>
      <c r="W42" s="77">
        <f t="shared" ref="W42:W47" si="24">(O42/M42)*100</f>
        <v>83.699779249448127</v>
      </c>
      <c r="X42" s="77">
        <f t="shared" ref="X42:X47" si="25">(R42/Q42)*100</f>
        <v>77.820416353147721</v>
      </c>
      <c r="Y42" s="107" t="s">
        <v>13</v>
      </c>
      <c r="Z42" s="23">
        <v>1400</v>
      </c>
      <c r="AA42" s="23">
        <v>2920</v>
      </c>
      <c r="AB42" s="140"/>
      <c r="AC42" s="140"/>
      <c r="AD42" s="140"/>
      <c r="AE42" s="140"/>
    </row>
    <row r="43" spans="1:31" s="27" customFormat="1" ht="14.15" customHeight="1" x14ac:dyDescent="0.2">
      <c r="A43" s="174"/>
      <c r="B43" s="65">
        <v>83</v>
      </c>
      <c r="C43" s="65" t="s">
        <v>44</v>
      </c>
      <c r="D43" s="74" t="s">
        <v>101</v>
      </c>
      <c r="E43" s="73">
        <v>25</v>
      </c>
      <c r="F43" s="72">
        <v>3</v>
      </c>
      <c r="G43" s="71">
        <v>26</v>
      </c>
      <c r="H43" s="70" t="s">
        <v>139</v>
      </c>
      <c r="I43" s="68">
        <v>13400</v>
      </c>
      <c r="J43" s="69">
        <v>12631</v>
      </c>
      <c r="K43" s="68">
        <v>12719</v>
      </c>
      <c r="L43" s="67">
        <v>99.3</v>
      </c>
      <c r="M43" s="65">
        <v>1292</v>
      </c>
      <c r="N43" s="65">
        <v>1224</v>
      </c>
      <c r="O43" s="65">
        <v>1224</v>
      </c>
      <c r="P43" s="65">
        <v>5000</v>
      </c>
      <c r="Q43" s="65">
        <v>3877</v>
      </c>
      <c r="R43" s="65">
        <v>3540</v>
      </c>
      <c r="S43" s="65">
        <v>373</v>
      </c>
      <c r="T43" s="65">
        <v>307</v>
      </c>
      <c r="U43" s="65">
        <v>280</v>
      </c>
      <c r="V43" s="67">
        <f t="shared" si="23"/>
        <v>94.73684210526315</v>
      </c>
      <c r="W43" s="67">
        <f t="shared" si="24"/>
        <v>94.73684210526315</v>
      </c>
      <c r="X43" s="67">
        <f t="shared" si="25"/>
        <v>91.30771214856847</v>
      </c>
      <c r="Y43" s="90" t="s">
        <v>31</v>
      </c>
      <c r="Z43" s="65">
        <v>1923</v>
      </c>
      <c r="AA43" s="65">
        <v>3716</v>
      </c>
      <c r="AB43" s="140"/>
      <c r="AC43" s="140"/>
      <c r="AD43" s="140"/>
      <c r="AE43" s="140"/>
    </row>
    <row r="44" spans="1:31" s="27" customFormat="1" ht="14.15" customHeight="1" x14ac:dyDescent="0.2">
      <c r="A44" s="174"/>
      <c r="B44" s="20">
        <v>76</v>
      </c>
      <c r="C44" s="20" t="s">
        <v>43</v>
      </c>
      <c r="D44" s="132" t="s">
        <v>120</v>
      </c>
      <c r="E44" s="133">
        <v>63</v>
      </c>
      <c r="F44" s="134">
        <v>11</v>
      </c>
      <c r="G44" s="135">
        <v>7</v>
      </c>
      <c r="H44" s="136" t="s">
        <v>129</v>
      </c>
      <c r="I44" s="68">
        <v>10300</v>
      </c>
      <c r="J44" s="137">
        <v>10097</v>
      </c>
      <c r="K44" s="68">
        <v>10164</v>
      </c>
      <c r="L44" s="138">
        <v>99.3</v>
      </c>
      <c r="M44" s="20">
        <v>1131</v>
      </c>
      <c r="N44" s="20">
        <v>962</v>
      </c>
      <c r="O44" s="20">
        <v>962</v>
      </c>
      <c r="P44" s="20">
        <v>4500</v>
      </c>
      <c r="Q44" s="20">
        <v>3865</v>
      </c>
      <c r="R44" s="20">
        <v>3099</v>
      </c>
      <c r="S44" s="20">
        <v>437</v>
      </c>
      <c r="T44" s="20">
        <v>383</v>
      </c>
      <c r="U44" s="20">
        <v>307</v>
      </c>
      <c r="V44" s="138">
        <f t="shared" si="23"/>
        <v>85.057471264367805</v>
      </c>
      <c r="W44" s="138">
        <f t="shared" si="24"/>
        <v>85.057471264367805</v>
      </c>
      <c r="X44" s="138">
        <f t="shared" si="25"/>
        <v>80.181112548512289</v>
      </c>
      <c r="Y44" s="90" t="s">
        <v>13</v>
      </c>
      <c r="Z44" s="20">
        <v>1836</v>
      </c>
      <c r="AA44" s="20">
        <v>3790</v>
      </c>
      <c r="AB44" s="140"/>
      <c r="AC44" s="140"/>
      <c r="AD44" s="140"/>
      <c r="AE44" s="140"/>
    </row>
    <row r="45" spans="1:31" s="27" customFormat="1" ht="14.15" customHeight="1" x14ac:dyDescent="0.2">
      <c r="A45" s="174"/>
      <c r="B45" s="20">
        <v>93</v>
      </c>
      <c r="C45" s="20" t="s">
        <v>117</v>
      </c>
      <c r="D45" s="132" t="s">
        <v>101</v>
      </c>
      <c r="E45" s="133">
        <v>29</v>
      </c>
      <c r="F45" s="134">
        <v>3</v>
      </c>
      <c r="G45" s="135">
        <v>31</v>
      </c>
      <c r="H45" s="136" t="s">
        <v>132</v>
      </c>
      <c r="I45" s="68">
        <v>6440</v>
      </c>
      <c r="J45" s="139">
        <v>6082</v>
      </c>
      <c r="K45" s="57">
        <v>6217</v>
      </c>
      <c r="L45" s="138">
        <v>97.8</v>
      </c>
      <c r="M45" s="20">
        <v>1179</v>
      </c>
      <c r="N45" s="20">
        <v>919</v>
      </c>
      <c r="O45" s="20">
        <v>891</v>
      </c>
      <c r="P45" s="20">
        <v>4740</v>
      </c>
      <c r="Q45" s="20">
        <v>3459</v>
      </c>
      <c r="R45" s="20">
        <v>3230</v>
      </c>
      <c r="S45" s="20">
        <v>592</v>
      </c>
      <c r="T45" s="20">
        <v>569</v>
      </c>
      <c r="U45" s="20">
        <v>531</v>
      </c>
      <c r="V45" s="138">
        <f t="shared" si="23"/>
        <v>77.947413061916876</v>
      </c>
      <c r="W45" s="138">
        <f t="shared" si="24"/>
        <v>75.572519083969468</v>
      </c>
      <c r="X45" s="138">
        <f t="shared" si="25"/>
        <v>93.379589476727375</v>
      </c>
      <c r="Y45" s="90" t="s">
        <v>13</v>
      </c>
      <c r="Z45" s="20">
        <v>1479</v>
      </c>
      <c r="AA45" s="20">
        <v>2883</v>
      </c>
      <c r="AB45" s="140"/>
      <c r="AC45" s="140"/>
      <c r="AD45" s="140"/>
      <c r="AE45" s="140"/>
    </row>
    <row r="46" spans="1:31" s="27" customFormat="1" ht="14.15" customHeight="1" x14ac:dyDescent="0.2">
      <c r="A46" s="174"/>
      <c r="B46" s="20">
        <v>94</v>
      </c>
      <c r="C46" s="20" t="s">
        <v>118</v>
      </c>
      <c r="D46" s="132" t="s">
        <v>101</v>
      </c>
      <c r="E46" s="133">
        <v>29</v>
      </c>
      <c r="F46" s="134">
        <v>3</v>
      </c>
      <c r="G46" s="135">
        <v>31</v>
      </c>
      <c r="H46" s="136" t="s">
        <v>141</v>
      </c>
      <c r="I46" s="68">
        <v>6500</v>
      </c>
      <c r="J46" s="68">
        <v>5992</v>
      </c>
      <c r="K46" s="68">
        <v>6096</v>
      </c>
      <c r="L46" s="138">
        <v>98.3</v>
      </c>
      <c r="M46" s="20">
        <v>587</v>
      </c>
      <c r="N46" s="20">
        <v>587</v>
      </c>
      <c r="O46" s="20">
        <v>587</v>
      </c>
      <c r="P46" s="20">
        <v>2490</v>
      </c>
      <c r="Q46" s="20">
        <v>1992</v>
      </c>
      <c r="R46" s="20">
        <v>1608</v>
      </c>
      <c r="S46" s="20">
        <v>383</v>
      </c>
      <c r="T46" s="20">
        <v>332</v>
      </c>
      <c r="U46" s="20">
        <v>268</v>
      </c>
      <c r="V46" s="138">
        <f t="shared" si="23"/>
        <v>100</v>
      </c>
      <c r="W46" s="138">
        <f t="shared" si="24"/>
        <v>100</v>
      </c>
      <c r="X46" s="138">
        <f t="shared" si="25"/>
        <v>80.722891566265062</v>
      </c>
      <c r="Y46" s="90" t="s">
        <v>13</v>
      </c>
      <c r="Z46" s="20">
        <v>1820</v>
      </c>
      <c r="AA46" s="20">
        <v>3473</v>
      </c>
      <c r="AB46" s="140"/>
      <c r="AC46" s="140"/>
      <c r="AD46" s="140"/>
      <c r="AE46" s="140"/>
    </row>
    <row r="47" spans="1:31" s="27" customFormat="1" ht="14.15" customHeight="1" thickBot="1" x14ac:dyDescent="0.25">
      <c r="A47" s="174"/>
      <c r="B47" s="54">
        <v>91</v>
      </c>
      <c r="C47" s="54" t="s">
        <v>119</v>
      </c>
      <c r="D47" s="64" t="s">
        <v>101</v>
      </c>
      <c r="E47" s="63">
        <v>29</v>
      </c>
      <c r="F47" s="62">
        <v>3</v>
      </c>
      <c r="G47" s="61">
        <v>15</v>
      </c>
      <c r="H47" s="60" t="s">
        <v>134</v>
      </c>
      <c r="I47" s="57">
        <v>6930</v>
      </c>
      <c r="J47" s="58">
        <v>6392</v>
      </c>
      <c r="K47" s="57">
        <v>6438</v>
      </c>
      <c r="L47" s="56">
        <v>99.3</v>
      </c>
      <c r="M47" s="54">
        <v>727</v>
      </c>
      <c r="N47" s="54">
        <v>598</v>
      </c>
      <c r="O47" s="54">
        <v>598</v>
      </c>
      <c r="P47" s="54">
        <v>2910</v>
      </c>
      <c r="Q47" s="54">
        <v>2387</v>
      </c>
      <c r="R47" s="54">
        <v>1992</v>
      </c>
      <c r="S47" s="54">
        <v>420</v>
      </c>
      <c r="T47" s="54">
        <v>373</v>
      </c>
      <c r="U47" s="54">
        <v>312</v>
      </c>
      <c r="V47" s="56">
        <f t="shared" si="23"/>
        <v>82.255845942228333</v>
      </c>
      <c r="W47" s="56">
        <f t="shared" si="24"/>
        <v>82.255845942228333</v>
      </c>
      <c r="X47" s="56">
        <f t="shared" si="25"/>
        <v>83.452031839128608</v>
      </c>
      <c r="Y47" s="76" t="s">
        <v>13</v>
      </c>
      <c r="Z47" s="54">
        <v>1700</v>
      </c>
      <c r="AA47" s="54">
        <v>3200</v>
      </c>
      <c r="AB47" s="140"/>
      <c r="AC47" s="140"/>
      <c r="AD47" s="140"/>
      <c r="AE47" s="140"/>
    </row>
    <row r="48" spans="1:31" ht="14.15" customHeight="1" thickTop="1" x14ac:dyDescent="0.2">
      <c r="A48" s="174"/>
      <c r="B48" s="87"/>
      <c r="C48" s="53" t="s">
        <v>0</v>
      </c>
      <c r="D48" s="52"/>
      <c r="E48" s="51"/>
      <c r="F48" s="89"/>
      <c r="G48" s="49"/>
      <c r="H48" s="88"/>
      <c r="I48" s="157">
        <f>+SUM(I42:I47)</f>
        <v>147970</v>
      </c>
      <c r="J48" s="158">
        <f>+SUM(J42:J47)</f>
        <v>137077</v>
      </c>
      <c r="K48" s="157">
        <f>+SUM(K42:K47)</f>
        <v>138374</v>
      </c>
      <c r="L48" s="159">
        <f>+ROUND(J48/K48*100,1)</f>
        <v>99.1</v>
      </c>
      <c r="M48" s="157">
        <f t="shared" ref="M48:R48" si="26">+SUM(M42:M47)</f>
        <v>16241</v>
      </c>
      <c r="N48" s="157">
        <f t="shared" si="26"/>
        <v>14619</v>
      </c>
      <c r="O48" s="157">
        <f t="shared" si="26"/>
        <v>13741</v>
      </c>
      <c r="P48" s="157">
        <f t="shared" si="26"/>
        <v>64040</v>
      </c>
      <c r="Q48" s="157">
        <f t="shared" si="26"/>
        <v>55450</v>
      </c>
      <c r="R48" s="157">
        <f t="shared" si="26"/>
        <v>44496</v>
      </c>
      <c r="S48" s="157">
        <f>+ROUND(P48/I48*1000,0)</f>
        <v>433</v>
      </c>
      <c r="T48" s="157">
        <f>+ROUND(Q48/J48*1000,0)</f>
        <v>405</v>
      </c>
      <c r="U48" s="157">
        <f>+ROUND(R48/J48*1000,0)</f>
        <v>325</v>
      </c>
      <c r="V48" s="159">
        <f>+ROUND(N48/M48*100,1)</f>
        <v>90</v>
      </c>
      <c r="W48" s="159">
        <f>+ROUND(O48/M48*100,1)</f>
        <v>84.6</v>
      </c>
      <c r="X48" s="159">
        <f>+ROUND(R48/Q48*100,1)</f>
        <v>80.2</v>
      </c>
      <c r="Y48" s="146" t="s">
        <v>12</v>
      </c>
      <c r="Z48" s="157">
        <f>AVERAGE(Z42:Z47)</f>
        <v>1693</v>
      </c>
      <c r="AA48" s="157">
        <f>AVERAGE(AA42:AA47)</f>
        <v>3330.3333333333335</v>
      </c>
      <c r="AB48"/>
      <c r="AC48"/>
      <c r="AD48"/>
      <c r="AE48"/>
    </row>
    <row r="49" spans="1:31" ht="14.15" customHeight="1" x14ac:dyDescent="0.2">
      <c r="A49" s="175"/>
      <c r="B49" s="84"/>
      <c r="C49" s="47"/>
      <c r="D49" s="46"/>
      <c r="E49" s="45"/>
      <c r="F49" s="86"/>
      <c r="G49" s="43"/>
      <c r="H49" s="85"/>
      <c r="I49" s="147"/>
      <c r="J49" s="148"/>
      <c r="K49" s="147"/>
      <c r="L49" s="149"/>
      <c r="M49" s="147"/>
      <c r="N49" s="147"/>
      <c r="O49" s="147"/>
      <c r="P49" s="147"/>
      <c r="Q49" s="147"/>
      <c r="R49" s="147"/>
      <c r="S49" s="147"/>
      <c r="T49" s="147"/>
      <c r="U49" s="147"/>
      <c r="V49" s="149"/>
      <c r="W49" s="149"/>
      <c r="X49" s="149"/>
      <c r="Y49" s="147"/>
      <c r="Z49" s="147"/>
      <c r="AA49" s="147"/>
      <c r="AB49"/>
      <c r="AC49"/>
      <c r="AD49"/>
      <c r="AE49"/>
    </row>
    <row r="50" spans="1:31" s="27" customFormat="1" ht="14.15" customHeight="1" thickBot="1" x14ac:dyDescent="0.25">
      <c r="A50" s="173" t="s">
        <v>42</v>
      </c>
      <c r="B50" s="101">
        <v>20</v>
      </c>
      <c r="C50" s="101" t="s">
        <v>41</v>
      </c>
      <c r="D50" s="106" t="s">
        <v>101</v>
      </c>
      <c r="E50" s="105">
        <v>31</v>
      </c>
      <c r="F50" s="104">
        <v>3</v>
      </c>
      <c r="G50" s="103">
        <v>27</v>
      </c>
      <c r="H50" s="187" t="s">
        <v>142</v>
      </c>
      <c r="I50" s="57">
        <v>5100</v>
      </c>
      <c r="J50" s="58">
        <v>4942</v>
      </c>
      <c r="K50" s="57">
        <v>4942</v>
      </c>
      <c r="L50" s="102">
        <v>100</v>
      </c>
      <c r="M50" s="101">
        <v>905</v>
      </c>
      <c r="N50" s="101">
        <v>686</v>
      </c>
      <c r="O50" s="101">
        <v>672</v>
      </c>
      <c r="P50" s="101">
        <v>3650</v>
      </c>
      <c r="Q50" s="101">
        <v>3453</v>
      </c>
      <c r="R50" s="101">
        <v>2479</v>
      </c>
      <c r="S50" s="101">
        <v>716</v>
      </c>
      <c r="T50" s="101">
        <v>699</v>
      </c>
      <c r="U50" s="101">
        <v>502</v>
      </c>
      <c r="V50" s="163">
        <f t="shared" ref="V50" si="27">(N50/M50)*100</f>
        <v>75.801104972375683</v>
      </c>
      <c r="W50" s="163">
        <f t="shared" ref="W50" si="28">(O50/M50)*100</f>
        <v>74.254143646408849</v>
      </c>
      <c r="X50" s="163">
        <f t="shared" ref="X50" si="29">(R50/Q50)*100</f>
        <v>71.792644077613659</v>
      </c>
      <c r="Y50" s="76" t="s">
        <v>33</v>
      </c>
      <c r="Z50" s="101">
        <v>1944</v>
      </c>
      <c r="AA50" s="100">
        <v>3888</v>
      </c>
      <c r="AB50" s="140"/>
      <c r="AC50" s="140"/>
      <c r="AD50" s="140"/>
      <c r="AE50" s="140"/>
    </row>
    <row r="51" spans="1:31" ht="14.15" customHeight="1" thickTop="1" x14ac:dyDescent="0.2">
      <c r="A51" s="174"/>
      <c r="B51" s="87"/>
      <c r="C51" s="53" t="s">
        <v>0</v>
      </c>
      <c r="D51" s="52"/>
      <c r="E51" s="51"/>
      <c r="F51" s="89"/>
      <c r="G51" s="49"/>
      <c r="H51" s="88"/>
      <c r="I51" s="157">
        <f>+I50</f>
        <v>5100</v>
      </c>
      <c r="J51" s="158">
        <f>+J50</f>
        <v>4942</v>
      </c>
      <c r="K51" s="157">
        <f>+K50</f>
        <v>4942</v>
      </c>
      <c r="L51" s="159">
        <f>+ROUND(J51/K51*100,1)</f>
        <v>100</v>
      </c>
      <c r="M51" s="157">
        <f t="shared" ref="M51:R51" si="30">+M50</f>
        <v>905</v>
      </c>
      <c r="N51" s="157">
        <f t="shared" si="30"/>
        <v>686</v>
      </c>
      <c r="O51" s="157">
        <f t="shared" si="30"/>
        <v>672</v>
      </c>
      <c r="P51" s="157">
        <f t="shared" si="30"/>
        <v>3650</v>
      </c>
      <c r="Q51" s="157">
        <f t="shared" si="30"/>
        <v>3453</v>
      </c>
      <c r="R51" s="157">
        <f t="shared" si="30"/>
        <v>2479</v>
      </c>
      <c r="S51" s="157">
        <f>+ROUND(P51/I51*1000,0)</f>
        <v>716</v>
      </c>
      <c r="T51" s="157">
        <f>+ROUND(Q51/J51*1000,0)</f>
        <v>699</v>
      </c>
      <c r="U51" s="157">
        <f>+ROUND(R51/J51*1000,0)</f>
        <v>502</v>
      </c>
      <c r="V51" s="159">
        <f>+ROUND(N51/M51*100,1)</f>
        <v>75.8</v>
      </c>
      <c r="W51" s="159">
        <f>+ROUND(O51/M51*100,1)</f>
        <v>74.3</v>
      </c>
      <c r="X51" s="159">
        <f>+ROUND(R51/Q51*100,1)</f>
        <v>71.8</v>
      </c>
      <c r="Y51" s="146" t="s">
        <v>12</v>
      </c>
      <c r="Z51" s="157">
        <f>+Z50</f>
        <v>1944</v>
      </c>
      <c r="AA51" s="157">
        <f>+AA50</f>
        <v>3888</v>
      </c>
      <c r="AB51"/>
      <c r="AC51"/>
      <c r="AD51"/>
      <c r="AE51"/>
    </row>
    <row r="52" spans="1:31" ht="14.15" customHeight="1" x14ac:dyDescent="0.2">
      <c r="A52" s="175"/>
      <c r="B52" s="84"/>
      <c r="C52" s="47"/>
      <c r="D52" s="46"/>
      <c r="E52" s="45"/>
      <c r="F52" s="86"/>
      <c r="G52" s="43"/>
      <c r="H52" s="85"/>
      <c r="I52" s="147"/>
      <c r="J52" s="148"/>
      <c r="K52" s="147"/>
      <c r="L52" s="149"/>
      <c r="M52" s="147"/>
      <c r="N52" s="147"/>
      <c r="O52" s="147"/>
      <c r="P52" s="147"/>
      <c r="Q52" s="147"/>
      <c r="R52" s="147"/>
      <c r="S52" s="147"/>
      <c r="T52" s="147"/>
      <c r="U52" s="147"/>
      <c r="V52" s="149"/>
      <c r="W52" s="149"/>
      <c r="X52" s="149"/>
      <c r="Y52" s="147"/>
      <c r="Z52" s="147"/>
      <c r="AA52" s="147"/>
      <c r="AB52"/>
      <c r="AC52"/>
      <c r="AD52"/>
      <c r="AE52"/>
    </row>
    <row r="53" spans="1:31" s="27" customFormat="1" ht="14.15" customHeight="1" x14ac:dyDescent="0.2">
      <c r="A53" s="173" t="s">
        <v>4</v>
      </c>
      <c r="B53" s="23">
        <v>4</v>
      </c>
      <c r="C53" s="23" t="s">
        <v>40</v>
      </c>
      <c r="D53" s="83" t="s">
        <v>101</v>
      </c>
      <c r="E53" s="82">
        <v>27</v>
      </c>
      <c r="F53" s="81">
        <v>3</v>
      </c>
      <c r="G53" s="80">
        <v>27</v>
      </c>
      <c r="H53" s="79" t="s">
        <v>132</v>
      </c>
      <c r="I53" s="57">
        <v>203500</v>
      </c>
      <c r="J53" s="58">
        <v>203990</v>
      </c>
      <c r="K53" s="57">
        <v>204656</v>
      </c>
      <c r="L53" s="77">
        <v>99.7</v>
      </c>
      <c r="M53" s="23">
        <v>26263</v>
      </c>
      <c r="N53" s="23">
        <v>23150</v>
      </c>
      <c r="O53" s="23">
        <v>22525</v>
      </c>
      <c r="P53" s="23">
        <v>82000</v>
      </c>
      <c r="Q53" s="23">
        <v>80716</v>
      </c>
      <c r="R53" s="23">
        <v>71953</v>
      </c>
      <c r="S53" s="23">
        <v>403</v>
      </c>
      <c r="T53" s="23">
        <v>396</v>
      </c>
      <c r="U53" s="23">
        <v>353</v>
      </c>
      <c r="V53" s="77">
        <f t="shared" ref="V53:V59" si="31">(N53/M53)*100</f>
        <v>88.146822525987133</v>
      </c>
      <c r="W53" s="77">
        <f t="shared" ref="W53:W59" si="32">(O53/M53)*100</f>
        <v>85.767048699691586</v>
      </c>
      <c r="X53" s="77">
        <f t="shared" ref="X53:X59" si="33">(R53/Q53)*100</f>
        <v>89.143416423014017</v>
      </c>
      <c r="Y53" s="76" t="s">
        <v>13</v>
      </c>
      <c r="Z53" s="23">
        <v>1540</v>
      </c>
      <c r="AA53" s="23">
        <v>2670</v>
      </c>
      <c r="AB53" s="140"/>
      <c r="AC53" s="140"/>
      <c r="AD53" s="140"/>
      <c r="AE53" s="140"/>
    </row>
    <row r="54" spans="1:31" s="27" customFormat="1" ht="14.15" customHeight="1" x14ac:dyDescent="0.2">
      <c r="A54" s="174"/>
      <c r="B54" s="65">
        <v>19</v>
      </c>
      <c r="C54" s="65" t="s">
        <v>38</v>
      </c>
      <c r="D54" s="74" t="s">
        <v>101</v>
      </c>
      <c r="E54" s="73">
        <v>22</v>
      </c>
      <c r="F54" s="72">
        <v>3</v>
      </c>
      <c r="G54" s="71">
        <v>26</v>
      </c>
      <c r="H54" s="70" t="s">
        <v>107</v>
      </c>
      <c r="I54" s="68">
        <v>16600</v>
      </c>
      <c r="J54" s="69">
        <v>15661</v>
      </c>
      <c r="K54" s="68">
        <v>15710</v>
      </c>
      <c r="L54" s="67">
        <v>99.7</v>
      </c>
      <c r="M54" s="65">
        <v>1553</v>
      </c>
      <c r="N54" s="65">
        <v>1487</v>
      </c>
      <c r="O54" s="65">
        <v>1450</v>
      </c>
      <c r="P54" s="65">
        <v>8200</v>
      </c>
      <c r="Q54" s="65">
        <v>4874</v>
      </c>
      <c r="R54" s="65">
        <v>4255</v>
      </c>
      <c r="S54" s="65">
        <v>494</v>
      </c>
      <c r="T54" s="65">
        <v>311</v>
      </c>
      <c r="U54" s="65">
        <v>272</v>
      </c>
      <c r="V54" s="67">
        <f t="shared" si="31"/>
        <v>95.750160978750813</v>
      </c>
      <c r="W54" s="67">
        <f t="shared" si="32"/>
        <v>93.367675466838378</v>
      </c>
      <c r="X54" s="67">
        <f t="shared" si="33"/>
        <v>87.299958965941727</v>
      </c>
      <c r="Y54" s="66" t="s">
        <v>13</v>
      </c>
      <c r="Z54" s="65">
        <v>1540</v>
      </c>
      <c r="AA54" s="65">
        <v>2670</v>
      </c>
      <c r="AB54" s="140"/>
      <c r="AC54" s="140"/>
      <c r="AD54" s="140"/>
      <c r="AE54" s="140"/>
    </row>
    <row r="55" spans="1:31" s="27" customFormat="1" ht="14.15" customHeight="1" x14ac:dyDescent="0.2">
      <c r="A55" s="174"/>
      <c r="B55" s="65">
        <v>41</v>
      </c>
      <c r="C55" s="65" t="s">
        <v>126</v>
      </c>
      <c r="D55" s="74" t="s">
        <v>101</v>
      </c>
      <c r="E55" s="73">
        <v>27</v>
      </c>
      <c r="F55" s="72">
        <v>3</v>
      </c>
      <c r="G55" s="71">
        <v>31</v>
      </c>
      <c r="H55" s="70" t="s">
        <v>134</v>
      </c>
      <c r="I55" s="68">
        <v>16610</v>
      </c>
      <c r="J55" s="69">
        <v>14836</v>
      </c>
      <c r="K55" s="68">
        <v>14836</v>
      </c>
      <c r="L55" s="67">
        <v>100</v>
      </c>
      <c r="M55" s="65">
        <v>1887</v>
      </c>
      <c r="N55" s="65">
        <v>1539</v>
      </c>
      <c r="O55" s="65">
        <v>1418</v>
      </c>
      <c r="P55" s="65">
        <v>6810</v>
      </c>
      <c r="Q55" s="65">
        <v>6068</v>
      </c>
      <c r="R55" s="65">
        <v>5170</v>
      </c>
      <c r="S55" s="65">
        <v>410</v>
      </c>
      <c r="T55" s="65">
        <v>409</v>
      </c>
      <c r="U55" s="65">
        <v>348</v>
      </c>
      <c r="V55" s="67">
        <f t="shared" si="31"/>
        <v>81.558028616852155</v>
      </c>
      <c r="W55" s="67">
        <f t="shared" si="32"/>
        <v>75.145733969263389</v>
      </c>
      <c r="X55" s="67">
        <f t="shared" si="33"/>
        <v>85.201054713249832</v>
      </c>
      <c r="Y55" s="90" t="s">
        <v>13</v>
      </c>
      <c r="Z55" s="65">
        <v>1540</v>
      </c>
      <c r="AA55" s="65">
        <v>2670</v>
      </c>
      <c r="AB55" s="140"/>
      <c r="AC55" s="140"/>
      <c r="AD55" s="140"/>
      <c r="AE55" s="140"/>
    </row>
    <row r="56" spans="1:31" s="27" customFormat="1" ht="14.15" customHeight="1" x14ac:dyDescent="0.2">
      <c r="A56" s="174"/>
      <c r="B56" s="65">
        <v>47</v>
      </c>
      <c r="C56" s="65" t="s">
        <v>39</v>
      </c>
      <c r="D56" s="74" t="s">
        <v>101</v>
      </c>
      <c r="E56" s="73">
        <v>27</v>
      </c>
      <c r="F56" s="72">
        <v>3</v>
      </c>
      <c r="G56" s="71">
        <v>31</v>
      </c>
      <c r="H56" s="70" t="s">
        <v>143</v>
      </c>
      <c r="I56" s="68">
        <v>5040</v>
      </c>
      <c r="J56" s="69">
        <v>4436</v>
      </c>
      <c r="K56" s="68">
        <v>4486</v>
      </c>
      <c r="L56" s="67">
        <v>98.9</v>
      </c>
      <c r="M56" s="65">
        <v>539</v>
      </c>
      <c r="N56" s="65">
        <v>419</v>
      </c>
      <c r="O56" s="65">
        <v>392</v>
      </c>
      <c r="P56" s="65">
        <v>1960</v>
      </c>
      <c r="Q56" s="65">
        <v>1736</v>
      </c>
      <c r="R56" s="65">
        <v>1477</v>
      </c>
      <c r="S56" s="65">
        <v>389</v>
      </c>
      <c r="T56" s="65">
        <v>391</v>
      </c>
      <c r="U56" s="65">
        <v>333</v>
      </c>
      <c r="V56" s="67">
        <f t="shared" si="31"/>
        <v>77.736549165120593</v>
      </c>
      <c r="W56" s="67">
        <f t="shared" si="32"/>
        <v>72.727272727272734</v>
      </c>
      <c r="X56" s="67">
        <f t="shared" si="33"/>
        <v>85.08064516129032</v>
      </c>
      <c r="Y56" s="76" t="s">
        <v>13</v>
      </c>
      <c r="Z56" s="65">
        <v>1540</v>
      </c>
      <c r="AA56" s="65">
        <v>2670</v>
      </c>
      <c r="AB56" s="140"/>
      <c r="AC56" s="140"/>
      <c r="AD56" s="140"/>
      <c r="AE56" s="140"/>
    </row>
    <row r="57" spans="1:31" s="27" customFormat="1" ht="14.15" customHeight="1" x14ac:dyDescent="0.2">
      <c r="A57" s="174"/>
      <c r="B57" s="65">
        <v>46</v>
      </c>
      <c r="C57" s="65" t="s">
        <v>37</v>
      </c>
      <c r="D57" s="74" t="s">
        <v>101</v>
      </c>
      <c r="E57" s="73">
        <v>29</v>
      </c>
      <c r="F57" s="72">
        <v>3</v>
      </c>
      <c r="G57" s="71">
        <v>14</v>
      </c>
      <c r="H57" s="70" t="s">
        <v>131</v>
      </c>
      <c r="I57" s="68">
        <v>66550</v>
      </c>
      <c r="J57" s="69">
        <v>66611</v>
      </c>
      <c r="K57" s="68">
        <v>66657</v>
      </c>
      <c r="L57" s="67">
        <v>99.9</v>
      </c>
      <c r="M57" s="65">
        <v>8698</v>
      </c>
      <c r="N57" s="65">
        <v>7905</v>
      </c>
      <c r="O57" s="65">
        <v>7274</v>
      </c>
      <c r="P57" s="65">
        <v>27660</v>
      </c>
      <c r="Q57" s="65">
        <v>26760</v>
      </c>
      <c r="R57" s="65">
        <v>23830</v>
      </c>
      <c r="S57" s="65">
        <v>416</v>
      </c>
      <c r="T57" s="65">
        <v>402</v>
      </c>
      <c r="U57" s="65">
        <v>358</v>
      </c>
      <c r="V57" s="67">
        <f t="shared" si="31"/>
        <v>90.882961600367892</v>
      </c>
      <c r="W57" s="67">
        <f t="shared" si="32"/>
        <v>83.628420326511844</v>
      </c>
      <c r="X57" s="67">
        <f t="shared" si="33"/>
        <v>89.050822122571006</v>
      </c>
      <c r="Y57" s="90" t="s">
        <v>13</v>
      </c>
      <c r="Z57" s="65">
        <v>1830</v>
      </c>
      <c r="AA57" s="65">
        <v>3070</v>
      </c>
      <c r="AB57" s="140"/>
      <c r="AC57" s="140"/>
      <c r="AD57" s="140"/>
      <c r="AE57" s="140"/>
    </row>
    <row r="58" spans="1:31" s="27" customFormat="1" ht="14.15" customHeight="1" x14ac:dyDescent="0.2">
      <c r="A58" s="174"/>
      <c r="B58" s="20">
        <v>89</v>
      </c>
      <c r="C58" s="91" t="s">
        <v>102</v>
      </c>
      <c r="D58" s="99" t="s">
        <v>101</v>
      </c>
      <c r="E58" s="98">
        <v>29</v>
      </c>
      <c r="F58" s="97">
        <v>3</v>
      </c>
      <c r="G58" s="96">
        <v>31</v>
      </c>
      <c r="H58" s="95" t="s">
        <v>137</v>
      </c>
      <c r="I58" s="93">
        <v>96600</v>
      </c>
      <c r="J58" s="94">
        <v>93461</v>
      </c>
      <c r="K58" s="93">
        <v>94173</v>
      </c>
      <c r="L58" s="92">
        <v>99.2</v>
      </c>
      <c r="M58" s="91">
        <v>11870</v>
      </c>
      <c r="N58" s="91">
        <v>9817</v>
      </c>
      <c r="O58" s="91">
        <v>9752</v>
      </c>
      <c r="P58" s="91">
        <v>43500</v>
      </c>
      <c r="Q58" s="91">
        <v>37367</v>
      </c>
      <c r="R58" s="91">
        <v>33110</v>
      </c>
      <c r="S58" s="91">
        <v>442</v>
      </c>
      <c r="T58" s="91">
        <v>392</v>
      </c>
      <c r="U58" s="91">
        <v>348</v>
      </c>
      <c r="V58" s="92">
        <f t="shared" si="31"/>
        <v>82.704296545914076</v>
      </c>
      <c r="W58" s="92">
        <f t="shared" si="32"/>
        <v>82.15669755686605</v>
      </c>
      <c r="X58" s="92">
        <f t="shared" si="33"/>
        <v>88.60759493670885</v>
      </c>
      <c r="Y58" s="90" t="s">
        <v>29</v>
      </c>
      <c r="Z58" s="91">
        <v>1540</v>
      </c>
      <c r="AA58" s="91">
        <v>3090</v>
      </c>
      <c r="AB58" s="140"/>
      <c r="AC58" s="140"/>
      <c r="AD58" s="140"/>
      <c r="AE58" s="140"/>
    </row>
    <row r="59" spans="1:31" s="27" customFormat="1" ht="14.15" customHeight="1" thickBot="1" x14ac:dyDescent="0.25">
      <c r="A59" s="174"/>
      <c r="B59" s="54">
        <v>32</v>
      </c>
      <c r="C59" s="128" t="s">
        <v>36</v>
      </c>
      <c r="D59" s="64" t="s">
        <v>101</v>
      </c>
      <c r="E59" s="73">
        <v>20</v>
      </c>
      <c r="F59" s="72">
        <v>4</v>
      </c>
      <c r="G59" s="71">
        <v>30</v>
      </c>
      <c r="H59" s="70" t="s">
        <v>110</v>
      </c>
      <c r="I59" s="68">
        <v>9400</v>
      </c>
      <c r="J59" s="69">
        <v>8151</v>
      </c>
      <c r="K59" s="68">
        <v>8192</v>
      </c>
      <c r="L59" s="67">
        <v>99.5</v>
      </c>
      <c r="M59" s="65">
        <v>1007</v>
      </c>
      <c r="N59" s="65">
        <v>832</v>
      </c>
      <c r="O59" s="65">
        <v>809</v>
      </c>
      <c r="P59" s="65">
        <v>3700</v>
      </c>
      <c r="Q59" s="65">
        <v>3409</v>
      </c>
      <c r="R59" s="65">
        <v>2759</v>
      </c>
      <c r="S59" s="65">
        <v>394</v>
      </c>
      <c r="T59" s="65">
        <v>418</v>
      </c>
      <c r="U59" s="65">
        <v>338</v>
      </c>
      <c r="V59" s="67">
        <f t="shared" si="31"/>
        <v>82.62164846077458</v>
      </c>
      <c r="W59" s="67">
        <f t="shared" si="32"/>
        <v>80.337636544190659</v>
      </c>
      <c r="X59" s="67">
        <f t="shared" si="33"/>
        <v>80.932824875330013</v>
      </c>
      <c r="Y59" s="55" t="s">
        <v>29</v>
      </c>
      <c r="Z59" s="65">
        <v>1695</v>
      </c>
      <c r="AA59" s="65">
        <v>4395</v>
      </c>
      <c r="AB59" s="140"/>
      <c r="AC59" s="140"/>
      <c r="AD59" s="140"/>
      <c r="AE59" s="140"/>
    </row>
    <row r="60" spans="1:31" ht="14.15" customHeight="1" thickTop="1" x14ac:dyDescent="0.2">
      <c r="A60" s="174"/>
      <c r="B60" s="122"/>
      <c r="C60" s="53" t="s">
        <v>0</v>
      </c>
      <c r="D60" s="52"/>
      <c r="E60" s="51"/>
      <c r="F60" s="89"/>
      <c r="G60" s="49"/>
      <c r="H60" s="145"/>
      <c r="I60" s="157">
        <f>+SUM(I53:I59)</f>
        <v>414300</v>
      </c>
      <c r="J60" s="158">
        <f>+SUM(J53:J59)</f>
        <v>407146</v>
      </c>
      <c r="K60" s="157">
        <f>+SUM(K53:K59)</f>
        <v>408710</v>
      </c>
      <c r="L60" s="159">
        <f t="shared" ref="L60" si="34">+ROUND(J60/K60*100,1)</f>
        <v>99.6</v>
      </c>
      <c r="M60" s="157">
        <f t="shared" ref="M60:R60" si="35">+SUM(M53:M59)</f>
        <v>51817</v>
      </c>
      <c r="N60" s="157">
        <f t="shared" si="35"/>
        <v>45149</v>
      </c>
      <c r="O60" s="157">
        <f t="shared" si="35"/>
        <v>43620</v>
      </c>
      <c r="P60" s="157">
        <f t="shared" si="35"/>
        <v>173830</v>
      </c>
      <c r="Q60" s="157">
        <f t="shared" si="35"/>
        <v>160930</v>
      </c>
      <c r="R60" s="157">
        <f t="shared" si="35"/>
        <v>142554</v>
      </c>
      <c r="S60" s="157">
        <f>+ROUND((P60-765)/I60*1000,0)</f>
        <v>418</v>
      </c>
      <c r="T60" s="157">
        <f>+ROUND((Q60-707)/J60*1000,0)</f>
        <v>394</v>
      </c>
      <c r="U60" s="157">
        <f>+ROUND((R60-588)/J60*1000,0)</f>
        <v>349</v>
      </c>
      <c r="V60" s="159">
        <f>+ROUND((N60+215)/(M60+215)*100,1)</f>
        <v>87.2</v>
      </c>
      <c r="W60" s="159">
        <f>+ROUND((O60+215)/(M60+215)*100,1)</f>
        <v>84.2</v>
      </c>
      <c r="X60" s="159">
        <f t="shared" ref="X60" si="36">+ROUND(R60/Q60*100,1)</f>
        <v>88.6</v>
      </c>
      <c r="Y60" s="146" t="s">
        <v>12</v>
      </c>
      <c r="Z60" s="157">
        <f>AVERAGE(Z53:Z59)</f>
        <v>1603.5714285714287</v>
      </c>
      <c r="AA60" s="157">
        <f>AVERAGE(AA53:AA59)</f>
        <v>3033.5714285714284</v>
      </c>
      <c r="AB60"/>
      <c r="AC60"/>
      <c r="AD60"/>
      <c r="AE60"/>
    </row>
    <row r="61" spans="1:31" ht="14.15" customHeight="1" x14ac:dyDescent="0.2">
      <c r="A61" s="175"/>
      <c r="B61" s="84"/>
      <c r="C61" s="47"/>
      <c r="D61" s="46"/>
      <c r="E61" s="45"/>
      <c r="F61" s="86"/>
      <c r="G61" s="43"/>
      <c r="H61" s="150"/>
      <c r="I61" s="147"/>
      <c r="J61" s="148"/>
      <c r="K61" s="147"/>
      <c r="L61" s="149"/>
      <c r="M61" s="147"/>
      <c r="N61" s="147"/>
      <c r="O61" s="147"/>
      <c r="P61" s="147"/>
      <c r="Q61" s="147"/>
      <c r="R61" s="147"/>
      <c r="S61" s="147"/>
      <c r="T61" s="147"/>
      <c r="U61" s="147"/>
      <c r="V61" s="149"/>
      <c r="W61" s="149"/>
      <c r="X61" s="149"/>
      <c r="Y61" s="147"/>
      <c r="Z61" s="147"/>
      <c r="AA61" s="147"/>
      <c r="AB61"/>
      <c r="AC61"/>
      <c r="AD61"/>
      <c r="AE61"/>
    </row>
    <row r="62" spans="1:31" s="27" customFormat="1" ht="14.15" customHeight="1" x14ac:dyDescent="0.2">
      <c r="A62" s="184" t="s">
        <v>124</v>
      </c>
      <c r="B62" s="23">
        <v>9</v>
      </c>
      <c r="C62" s="23" t="s">
        <v>35</v>
      </c>
      <c r="D62" s="83" t="s">
        <v>101</v>
      </c>
      <c r="E62" s="82">
        <v>18</v>
      </c>
      <c r="F62" s="81">
        <v>8</v>
      </c>
      <c r="G62" s="80">
        <v>29</v>
      </c>
      <c r="H62" s="79" t="s">
        <v>113</v>
      </c>
      <c r="I62" s="57">
        <v>31100</v>
      </c>
      <c r="J62" s="58">
        <v>24305</v>
      </c>
      <c r="K62" s="57">
        <v>24305</v>
      </c>
      <c r="L62" s="77">
        <v>100</v>
      </c>
      <c r="M62" s="23">
        <v>4042</v>
      </c>
      <c r="N62" s="23">
        <v>2763</v>
      </c>
      <c r="O62" s="23">
        <v>2712</v>
      </c>
      <c r="P62" s="23">
        <v>18000</v>
      </c>
      <c r="Q62" s="23">
        <v>15771</v>
      </c>
      <c r="R62" s="23">
        <v>11074</v>
      </c>
      <c r="S62" s="23">
        <v>579</v>
      </c>
      <c r="T62" s="23">
        <v>649</v>
      </c>
      <c r="U62" s="23">
        <v>456</v>
      </c>
      <c r="V62" s="77">
        <f t="shared" ref="V62:V65" si="37">(N62/M62)*100</f>
        <v>68.35724888668976</v>
      </c>
      <c r="W62" s="77">
        <f t="shared" ref="W62:W65" si="38">(O62/M62)*100</f>
        <v>67.095497278574967</v>
      </c>
      <c r="X62" s="77">
        <f t="shared" ref="X62:X65" si="39">(R62/Q62)*100</f>
        <v>70.217487794052374</v>
      </c>
      <c r="Y62" s="76" t="s">
        <v>29</v>
      </c>
      <c r="Z62" s="23">
        <v>1290</v>
      </c>
      <c r="AA62" s="23">
        <v>2800</v>
      </c>
      <c r="AB62" s="140"/>
      <c r="AC62" s="140"/>
      <c r="AD62" s="140"/>
      <c r="AE62" s="140"/>
    </row>
    <row r="63" spans="1:31" s="27" customFormat="1" ht="14.15" customHeight="1" x14ac:dyDescent="0.2">
      <c r="A63" s="185"/>
      <c r="B63" s="65">
        <v>22</v>
      </c>
      <c r="C63" s="65" t="s">
        <v>34</v>
      </c>
      <c r="D63" s="74" t="s">
        <v>101</v>
      </c>
      <c r="E63" s="73">
        <v>1</v>
      </c>
      <c r="F63" s="72">
        <v>4</v>
      </c>
      <c r="G63" s="71">
        <v>24</v>
      </c>
      <c r="H63" s="70" t="s">
        <v>106</v>
      </c>
      <c r="I63" s="68">
        <v>12000</v>
      </c>
      <c r="J63" s="69">
        <v>9310</v>
      </c>
      <c r="K63" s="68">
        <v>9360</v>
      </c>
      <c r="L63" s="67">
        <v>99.5</v>
      </c>
      <c r="M63" s="65">
        <v>1028</v>
      </c>
      <c r="N63" s="65">
        <v>905</v>
      </c>
      <c r="O63" s="65">
        <v>905</v>
      </c>
      <c r="P63" s="65">
        <v>6000</v>
      </c>
      <c r="Q63" s="65">
        <v>3726</v>
      </c>
      <c r="R63" s="65">
        <v>2816</v>
      </c>
      <c r="S63" s="65">
        <v>500</v>
      </c>
      <c r="T63" s="65">
        <v>400</v>
      </c>
      <c r="U63" s="65">
        <v>303</v>
      </c>
      <c r="V63" s="67">
        <f t="shared" si="37"/>
        <v>88.035019455252922</v>
      </c>
      <c r="W63" s="67">
        <f t="shared" si="38"/>
        <v>88.035019455252922</v>
      </c>
      <c r="X63" s="67">
        <f t="shared" si="39"/>
        <v>75.577026301663992</v>
      </c>
      <c r="Y63" s="66" t="s">
        <v>33</v>
      </c>
      <c r="Z63" s="65">
        <v>1728</v>
      </c>
      <c r="AA63" s="65">
        <v>4390</v>
      </c>
      <c r="AB63" s="140"/>
      <c r="AC63" s="140"/>
      <c r="AD63" s="140"/>
      <c r="AE63" s="140"/>
    </row>
    <row r="64" spans="1:31" s="27" customFormat="1" ht="14.15" customHeight="1" x14ac:dyDescent="0.2">
      <c r="A64" s="185"/>
      <c r="B64" s="65">
        <v>74</v>
      </c>
      <c r="C64" s="65" t="s">
        <v>32</v>
      </c>
      <c r="D64" s="74" t="s">
        <v>101</v>
      </c>
      <c r="E64" s="73">
        <v>29</v>
      </c>
      <c r="F64" s="72">
        <v>3</v>
      </c>
      <c r="G64" s="71">
        <v>31</v>
      </c>
      <c r="H64" s="70" t="s">
        <v>137</v>
      </c>
      <c r="I64" s="68">
        <v>10000</v>
      </c>
      <c r="J64" s="69">
        <v>9612</v>
      </c>
      <c r="K64" s="68">
        <v>9612</v>
      </c>
      <c r="L64" s="67">
        <v>100</v>
      </c>
      <c r="M64" s="65">
        <v>983</v>
      </c>
      <c r="N64" s="65">
        <v>867</v>
      </c>
      <c r="O64" s="65">
        <v>864</v>
      </c>
      <c r="P64" s="65">
        <v>4200</v>
      </c>
      <c r="Q64" s="65">
        <v>4154</v>
      </c>
      <c r="R64" s="65">
        <v>2693</v>
      </c>
      <c r="S64" s="65">
        <v>420</v>
      </c>
      <c r="T64" s="65">
        <v>432</v>
      </c>
      <c r="U64" s="65">
        <v>280</v>
      </c>
      <c r="V64" s="67">
        <f t="shared" si="37"/>
        <v>88.19938962360122</v>
      </c>
      <c r="W64" s="67">
        <f t="shared" si="38"/>
        <v>87.894201424211587</v>
      </c>
      <c r="X64" s="67">
        <f t="shared" si="39"/>
        <v>64.829080404429462</v>
      </c>
      <c r="Y64" s="66" t="s">
        <v>31</v>
      </c>
      <c r="Z64" s="65">
        <v>1620</v>
      </c>
      <c r="AA64" s="65">
        <v>3560</v>
      </c>
      <c r="AB64" s="140"/>
      <c r="AC64" s="140"/>
      <c r="AD64" s="140"/>
      <c r="AE64" s="140"/>
    </row>
    <row r="65" spans="1:31" s="27" customFormat="1" ht="14.15" customHeight="1" thickBot="1" x14ac:dyDescent="0.25">
      <c r="A65" s="185"/>
      <c r="B65" s="54">
        <v>63</v>
      </c>
      <c r="C65" s="54" t="s">
        <v>30</v>
      </c>
      <c r="D65" s="64" t="s">
        <v>101</v>
      </c>
      <c r="E65" s="63">
        <v>9</v>
      </c>
      <c r="F65" s="62">
        <v>3</v>
      </c>
      <c r="G65" s="61">
        <v>30</v>
      </c>
      <c r="H65" s="60" t="s">
        <v>114</v>
      </c>
      <c r="I65" s="57">
        <v>9900</v>
      </c>
      <c r="J65" s="58">
        <v>8786</v>
      </c>
      <c r="K65" s="57">
        <v>8875</v>
      </c>
      <c r="L65" s="56">
        <v>99</v>
      </c>
      <c r="M65" s="54">
        <v>1329</v>
      </c>
      <c r="N65" s="54">
        <v>1329</v>
      </c>
      <c r="O65" s="54">
        <v>1329</v>
      </c>
      <c r="P65" s="54">
        <v>26900</v>
      </c>
      <c r="Q65" s="54">
        <v>10880</v>
      </c>
      <c r="R65" s="54">
        <v>3641</v>
      </c>
      <c r="S65" s="54">
        <v>2717</v>
      </c>
      <c r="T65" s="54">
        <v>1238</v>
      </c>
      <c r="U65" s="54">
        <v>414</v>
      </c>
      <c r="V65" s="56">
        <f t="shared" si="37"/>
        <v>100</v>
      </c>
      <c r="W65" s="56">
        <f t="shared" si="38"/>
        <v>100</v>
      </c>
      <c r="X65" s="56">
        <f t="shared" si="39"/>
        <v>33.465073529411768</v>
      </c>
      <c r="Y65" s="55" t="s">
        <v>29</v>
      </c>
      <c r="Z65" s="54">
        <v>2160</v>
      </c>
      <c r="AA65" s="54">
        <v>3670</v>
      </c>
      <c r="AB65" s="140"/>
      <c r="AC65" s="140"/>
      <c r="AD65" s="140"/>
      <c r="AE65" s="140"/>
    </row>
    <row r="66" spans="1:31" ht="14.15" customHeight="1" thickTop="1" x14ac:dyDescent="0.2">
      <c r="A66" s="185"/>
      <c r="B66" s="87"/>
      <c r="C66" s="53" t="s">
        <v>0</v>
      </c>
      <c r="D66" s="52"/>
      <c r="E66" s="51"/>
      <c r="F66" s="89"/>
      <c r="G66" s="49"/>
      <c r="H66" s="88"/>
      <c r="I66" s="157">
        <f>+SUM(I62:I65)</f>
        <v>63000</v>
      </c>
      <c r="J66" s="158">
        <f>+SUM(J62:J65)</f>
        <v>52013</v>
      </c>
      <c r="K66" s="157">
        <f>+SUM(K62:K65)</f>
        <v>52152</v>
      </c>
      <c r="L66" s="159">
        <f>+ROUND(J66/K66*100,1)</f>
        <v>99.7</v>
      </c>
      <c r="M66" s="157">
        <f t="shared" ref="M66:R66" si="40">+SUM(M62:M65)</f>
        <v>7382</v>
      </c>
      <c r="N66" s="157">
        <f t="shared" si="40"/>
        <v>5864</v>
      </c>
      <c r="O66" s="157">
        <f t="shared" si="40"/>
        <v>5810</v>
      </c>
      <c r="P66" s="157">
        <f t="shared" si="40"/>
        <v>55100</v>
      </c>
      <c r="Q66" s="157">
        <f t="shared" si="40"/>
        <v>34531</v>
      </c>
      <c r="R66" s="157">
        <f t="shared" si="40"/>
        <v>20224</v>
      </c>
      <c r="S66" s="157">
        <f>+ROUND(P66/I66*1000,0)</f>
        <v>875</v>
      </c>
      <c r="T66" s="157">
        <f>+ROUND(Q66/J66*1000,0)</f>
        <v>664</v>
      </c>
      <c r="U66" s="157">
        <f>+ROUND(R66/J66*1000,0)</f>
        <v>389</v>
      </c>
      <c r="V66" s="159">
        <f>+ROUND(N66/M66*100,1)</f>
        <v>79.400000000000006</v>
      </c>
      <c r="W66" s="159">
        <f>+ROUND(O66/M66*100,1)</f>
        <v>78.7</v>
      </c>
      <c r="X66" s="159">
        <f>+ROUND(R66/Q66*100,1)</f>
        <v>58.6</v>
      </c>
      <c r="Y66" s="146" t="s">
        <v>12</v>
      </c>
      <c r="Z66" s="157">
        <f>AVERAGE(Z62:Z65)</f>
        <v>1699.5</v>
      </c>
      <c r="AA66" s="157">
        <f>AVERAGE(AA62:AA65)</f>
        <v>3605</v>
      </c>
      <c r="AB66"/>
      <c r="AC66"/>
      <c r="AD66"/>
      <c r="AE66"/>
    </row>
    <row r="67" spans="1:31" ht="14.15" customHeight="1" x14ac:dyDescent="0.2">
      <c r="A67" s="186"/>
      <c r="B67" s="84"/>
      <c r="C67" s="47"/>
      <c r="D67" s="46"/>
      <c r="E67" s="45"/>
      <c r="F67" s="86"/>
      <c r="G67" s="43"/>
      <c r="H67" s="85"/>
      <c r="I67" s="147"/>
      <c r="J67" s="148"/>
      <c r="K67" s="147"/>
      <c r="L67" s="149"/>
      <c r="M67" s="147"/>
      <c r="N67" s="147"/>
      <c r="O67" s="147"/>
      <c r="P67" s="147"/>
      <c r="Q67" s="147"/>
      <c r="R67" s="147"/>
      <c r="S67" s="147"/>
      <c r="T67" s="147"/>
      <c r="U67" s="147"/>
      <c r="V67" s="149"/>
      <c r="W67" s="149"/>
      <c r="X67" s="149"/>
      <c r="Y67" s="147"/>
      <c r="Z67" s="147"/>
      <c r="AA67" s="147"/>
      <c r="AB67"/>
      <c r="AC67"/>
      <c r="AD67"/>
      <c r="AE67"/>
    </row>
    <row r="68" spans="1:31" s="27" customFormat="1" ht="14.15" customHeight="1" x14ac:dyDescent="0.2">
      <c r="A68" s="173" t="s">
        <v>3</v>
      </c>
      <c r="B68" s="23">
        <v>57</v>
      </c>
      <c r="C68" s="23" t="s">
        <v>28</v>
      </c>
      <c r="D68" s="83" t="s">
        <v>101</v>
      </c>
      <c r="E68" s="82">
        <v>22</v>
      </c>
      <c r="F68" s="81">
        <v>2</v>
      </c>
      <c r="G68" s="80">
        <v>18</v>
      </c>
      <c r="H68" s="79" t="s">
        <v>105</v>
      </c>
      <c r="I68" s="57">
        <v>200700</v>
      </c>
      <c r="J68" s="58">
        <v>183117</v>
      </c>
      <c r="K68" s="57">
        <v>190945</v>
      </c>
      <c r="L68" s="77">
        <v>95.9</v>
      </c>
      <c r="M68" s="23">
        <v>21607</v>
      </c>
      <c r="N68" s="23">
        <v>19319</v>
      </c>
      <c r="O68" s="23">
        <v>19257</v>
      </c>
      <c r="P68" s="23">
        <v>85300</v>
      </c>
      <c r="Q68" s="23">
        <v>67630</v>
      </c>
      <c r="R68" s="23">
        <v>59384</v>
      </c>
      <c r="S68" s="23">
        <v>425</v>
      </c>
      <c r="T68" s="23">
        <v>368</v>
      </c>
      <c r="U68" s="23">
        <v>323</v>
      </c>
      <c r="V68" s="77">
        <f t="shared" ref="V68:V76" si="41">(N68/M68)*100</f>
        <v>89.410839079927811</v>
      </c>
      <c r="W68" s="77">
        <f t="shared" ref="W68:W76" si="42">(O68/M68)*100</f>
        <v>89.123895034016755</v>
      </c>
      <c r="X68" s="77">
        <f t="shared" ref="X68:X76" si="43">(R68/Q68)*100</f>
        <v>87.807186159988177</v>
      </c>
      <c r="Y68" s="76" t="s">
        <v>13</v>
      </c>
      <c r="Z68" s="23">
        <v>1388</v>
      </c>
      <c r="AA68" s="23">
        <v>3258</v>
      </c>
      <c r="AB68" s="140"/>
      <c r="AC68" s="140"/>
      <c r="AD68" s="140"/>
      <c r="AE68" s="140"/>
    </row>
    <row r="69" spans="1:31" s="27" customFormat="1" ht="14.15" customHeight="1" x14ac:dyDescent="0.2">
      <c r="A69" s="174"/>
      <c r="B69" s="65">
        <v>1</v>
      </c>
      <c r="C69" s="65" t="s">
        <v>27</v>
      </c>
      <c r="D69" s="74" t="s">
        <v>101</v>
      </c>
      <c r="E69" s="73">
        <v>30</v>
      </c>
      <c r="F69" s="72">
        <v>2</v>
      </c>
      <c r="G69" s="71">
        <v>22</v>
      </c>
      <c r="H69" s="70" t="s">
        <v>134</v>
      </c>
      <c r="I69" s="68">
        <v>273000</v>
      </c>
      <c r="J69" s="69">
        <v>266738</v>
      </c>
      <c r="K69" s="68">
        <v>267196</v>
      </c>
      <c r="L69" s="67">
        <v>99.8</v>
      </c>
      <c r="M69" s="65">
        <v>33578</v>
      </c>
      <c r="N69" s="65">
        <v>30217</v>
      </c>
      <c r="O69" s="65">
        <v>29198</v>
      </c>
      <c r="P69" s="65">
        <v>110000</v>
      </c>
      <c r="Q69" s="65">
        <v>102544</v>
      </c>
      <c r="R69" s="65">
        <v>91995</v>
      </c>
      <c r="S69" s="65">
        <v>403</v>
      </c>
      <c r="T69" s="65">
        <v>384</v>
      </c>
      <c r="U69" s="65">
        <v>345</v>
      </c>
      <c r="V69" s="67">
        <f t="shared" si="41"/>
        <v>89.990469950562868</v>
      </c>
      <c r="W69" s="67">
        <f t="shared" si="42"/>
        <v>86.955744832926314</v>
      </c>
      <c r="X69" s="67">
        <f t="shared" si="43"/>
        <v>89.712708690903426</v>
      </c>
      <c r="Y69" s="90" t="s">
        <v>13</v>
      </c>
      <c r="Z69" s="65">
        <v>1846</v>
      </c>
      <c r="AA69" s="65">
        <v>3564</v>
      </c>
      <c r="AB69" s="140"/>
      <c r="AC69" s="140"/>
      <c r="AD69" s="140"/>
      <c r="AE69" s="140"/>
    </row>
    <row r="70" spans="1:31" s="27" customFormat="1" ht="14.15" customHeight="1" x14ac:dyDescent="0.2">
      <c r="A70" s="174"/>
      <c r="B70" s="65">
        <v>10</v>
      </c>
      <c r="C70" s="65" t="s">
        <v>26</v>
      </c>
      <c r="D70" s="74" t="s">
        <v>101</v>
      </c>
      <c r="E70" s="73">
        <v>26</v>
      </c>
      <c r="F70" s="72">
        <v>11</v>
      </c>
      <c r="G70" s="71">
        <v>12</v>
      </c>
      <c r="H70" s="70" t="s">
        <v>109</v>
      </c>
      <c r="I70" s="68">
        <v>51200</v>
      </c>
      <c r="J70" s="69">
        <v>48447</v>
      </c>
      <c r="K70" s="68">
        <v>48735</v>
      </c>
      <c r="L70" s="67">
        <v>99.4</v>
      </c>
      <c r="M70" s="65">
        <v>5867</v>
      </c>
      <c r="N70" s="65">
        <v>5159</v>
      </c>
      <c r="O70" s="65">
        <v>5121</v>
      </c>
      <c r="P70" s="65">
        <v>21800</v>
      </c>
      <c r="Q70" s="65">
        <v>20121</v>
      </c>
      <c r="R70" s="65">
        <v>16074</v>
      </c>
      <c r="S70" s="65">
        <v>426</v>
      </c>
      <c r="T70" s="65">
        <v>415</v>
      </c>
      <c r="U70" s="65">
        <v>332</v>
      </c>
      <c r="V70" s="67">
        <f t="shared" si="41"/>
        <v>87.932503835009385</v>
      </c>
      <c r="W70" s="67">
        <f t="shared" si="42"/>
        <v>87.284813362877117</v>
      </c>
      <c r="X70" s="67">
        <f t="shared" si="43"/>
        <v>79.886685552407926</v>
      </c>
      <c r="Y70" s="90" t="s">
        <v>13</v>
      </c>
      <c r="Z70" s="65">
        <v>1520</v>
      </c>
      <c r="AA70" s="65">
        <v>3240</v>
      </c>
      <c r="AB70" s="140"/>
      <c r="AC70" s="140"/>
      <c r="AD70" s="140"/>
      <c r="AE70" s="140"/>
    </row>
    <row r="71" spans="1:31" s="27" customFormat="1" ht="14.15" customHeight="1" x14ac:dyDescent="0.2">
      <c r="A71" s="174"/>
      <c r="B71" s="65">
        <v>26</v>
      </c>
      <c r="C71" s="65" t="s">
        <v>25</v>
      </c>
      <c r="D71" s="74" t="s">
        <v>101</v>
      </c>
      <c r="E71" s="73">
        <v>29</v>
      </c>
      <c r="F71" s="72">
        <v>3</v>
      </c>
      <c r="G71" s="71">
        <v>31</v>
      </c>
      <c r="H71" s="70" t="s">
        <v>144</v>
      </c>
      <c r="I71" s="68">
        <v>7064</v>
      </c>
      <c r="J71" s="69">
        <v>6700</v>
      </c>
      <c r="K71" s="68">
        <v>6700</v>
      </c>
      <c r="L71" s="67">
        <v>100</v>
      </c>
      <c r="M71" s="65">
        <v>811</v>
      </c>
      <c r="N71" s="65">
        <v>667</v>
      </c>
      <c r="O71" s="65">
        <v>665</v>
      </c>
      <c r="P71" s="65">
        <v>2680</v>
      </c>
      <c r="Q71" s="65">
        <v>2460</v>
      </c>
      <c r="R71" s="65">
        <v>2222</v>
      </c>
      <c r="S71" s="65">
        <v>379</v>
      </c>
      <c r="T71" s="65">
        <v>367</v>
      </c>
      <c r="U71" s="65">
        <v>332</v>
      </c>
      <c r="V71" s="67">
        <f t="shared" si="41"/>
        <v>82.244143033292232</v>
      </c>
      <c r="W71" s="67">
        <f t="shared" si="42"/>
        <v>81.997533908754633</v>
      </c>
      <c r="X71" s="67">
        <f t="shared" si="43"/>
        <v>90.325203252032509</v>
      </c>
      <c r="Y71" s="90" t="s">
        <v>13</v>
      </c>
      <c r="Z71" s="65">
        <v>1388</v>
      </c>
      <c r="AA71" s="65">
        <v>3258</v>
      </c>
      <c r="AB71" s="140"/>
      <c r="AC71" s="140"/>
      <c r="AD71" s="140"/>
      <c r="AE71" s="140"/>
    </row>
    <row r="72" spans="1:31" s="27" customFormat="1" ht="14.15" customHeight="1" x14ac:dyDescent="0.2">
      <c r="A72" s="174"/>
      <c r="B72" s="65">
        <v>15</v>
      </c>
      <c r="C72" s="65" t="s">
        <v>24</v>
      </c>
      <c r="D72" s="74" t="s">
        <v>101</v>
      </c>
      <c r="E72" s="73">
        <v>6</v>
      </c>
      <c r="F72" s="72">
        <v>3</v>
      </c>
      <c r="G72" s="71">
        <v>29</v>
      </c>
      <c r="H72" s="70" t="s">
        <v>108</v>
      </c>
      <c r="I72" s="68">
        <v>14700</v>
      </c>
      <c r="J72" s="69">
        <v>10481</v>
      </c>
      <c r="K72" s="68">
        <v>10482</v>
      </c>
      <c r="L72" s="67">
        <v>100</v>
      </c>
      <c r="M72" s="65">
        <v>1352</v>
      </c>
      <c r="N72" s="65">
        <v>1161</v>
      </c>
      <c r="O72" s="65">
        <v>1150</v>
      </c>
      <c r="P72" s="65">
        <v>8400</v>
      </c>
      <c r="Q72" s="65">
        <v>4864</v>
      </c>
      <c r="R72" s="65">
        <v>3704</v>
      </c>
      <c r="S72" s="65">
        <v>571</v>
      </c>
      <c r="T72" s="65">
        <v>464</v>
      </c>
      <c r="U72" s="65">
        <v>353</v>
      </c>
      <c r="V72" s="67">
        <f t="shared" si="41"/>
        <v>85.872781065088759</v>
      </c>
      <c r="W72" s="67">
        <f t="shared" si="42"/>
        <v>85.059171597633139</v>
      </c>
      <c r="X72" s="67">
        <f t="shared" si="43"/>
        <v>76.151315789473685</v>
      </c>
      <c r="Y72" s="76" t="s">
        <v>13</v>
      </c>
      <c r="Z72" s="65">
        <v>1356</v>
      </c>
      <c r="AA72" s="65">
        <v>3062</v>
      </c>
      <c r="AB72" s="140"/>
      <c r="AC72" s="140"/>
      <c r="AD72" s="140"/>
      <c r="AE72" s="140"/>
    </row>
    <row r="73" spans="1:31" s="27" customFormat="1" ht="14.15" customHeight="1" x14ac:dyDescent="0.2">
      <c r="A73" s="174"/>
      <c r="B73" s="65">
        <v>87</v>
      </c>
      <c r="C73" s="65" t="s">
        <v>23</v>
      </c>
      <c r="D73" s="74" t="s">
        <v>101</v>
      </c>
      <c r="E73" s="73">
        <v>29</v>
      </c>
      <c r="F73" s="72">
        <v>3</v>
      </c>
      <c r="G73" s="71">
        <v>27</v>
      </c>
      <c r="H73" s="70" t="s">
        <v>135</v>
      </c>
      <c r="I73" s="68">
        <v>7340</v>
      </c>
      <c r="J73" s="69">
        <v>6727</v>
      </c>
      <c r="K73" s="68">
        <v>6727</v>
      </c>
      <c r="L73" s="67">
        <v>100</v>
      </c>
      <c r="M73" s="65">
        <v>742</v>
      </c>
      <c r="N73" s="65">
        <v>742</v>
      </c>
      <c r="O73" s="65">
        <v>742</v>
      </c>
      <c r="P73" s="65">
        <v>4020</v>
      </c>
      <c r="Q73" s="65">
        <v>4122</v>
      </c>
      <c r="R73" s="65">
        <v>2033</v>
      </c>
      <c r="S73" s="65">
        <v>548</v>
      </c>
      <c r="T73" s="65">
        <v>613</v>
      </c>
      <c r="U73" s="65">
        <v>302</v>
      </c>
      <c r="V73" s="67">
        <f t="shared" si="41"/>
        <v>100</v>
      </c>
      <c r="W73" s="67">
        <f t="shared" si="42"/>
        <v>100</v>
      </c>
      <c r="X73" s="67">
        <f t="shared" si="43"/>
        <v>49.320718098010673</v>
      </c>
      <c r="Y73" s="66" t="s">
        <v>13</v>
      </c>
      <c r="Z73" s="65">
        <v>1520</v>
      </c>
      <c r="AA73" s="65">
        <v>2730</v>
      </c>
      <c r="AB73" s="140"/>
      <c r="AC73" s="140"/>
      <c r="AD73" s="140"/>
      <c r="AE73" s="140"/>
    </row>
    <row r="74" spans="1:31" s="27" customFormat="1" ht="14.15" customHeight="1" x14ac:dyDescent="0.2">
      <c r="A74" s="174"/>
      <c r="B74" s="65">
        <v>81</v>
      </c>
      <c r="C74" s="65" t="s">
        <v>22</v>
      </c>
      <c r="D74" s="74" t="s">
        <v>101</v>
      </c>
      <c r="E74" s="73">
        <v>29</v>
      </c>
      <c r="F74" s="72">
        <v>3</v>
      </c>
      <c r="G74" s="71">
        <v>27</v>
      </c>
      <c r="H74" s="70" t="s">
        <v>134</v>
      </c>
      <c r="I74" s="68">
        <v>8400</v>
      </c>
      <c r="J74" s="69">
        <v>7619</v>
      </c>
      <c r="K74" s="68">
        <v>7671</v>
      </c>
      <c r="L74" s="67">
        <v>99.3</v>
      </c>
      <c r="M74" s="65">
        <v>1270</v>
      </c>
      <c r="N74" s="65">
        <v>984</v>
      </c>
      <c r="O74" s="65">
        <v>984</v>
      </c>
      <c r="P74" s="65">
        <v>6750</v>
      </c>
      <c r="Q74" s="65">
        <v>5996</v>
      </c>
      <c r="R74" s="65">
        <v>3479</v>
      </c>
      <c r="S74" s="65">
        <v>804</v>
      </c>
      <c r="T74" s="65">
        <v>787</v>
      </c>
      <c r="U74" s="65">
        <v>457</v>
      </c>
      <c r="V74" s="67">
        <f t="shared" si="41"/>
        <v>77.480314960629926</v>
      </c>
      <c r="W74" s="67">
        <f t="shared" si="42"/>
        <v>77.480314960629926</v>
      </c>
      <c r="X74" s="67">
        <f t="shared" si="43"/>
        <v>58.022014676450972</v>
      </c>
      <c r="Y74" s="66" t="s">
        <v>13</v>
      </c>
      <c r="Z74" s="65">
        <v>1400</v>
      </c>
      <c r="AA74" s="65">
        <v>3020</v>
      </c>
      <c r="AB74" s="140"/>
      <c r="AC74" s="140"/>
      <c r="AD74" s="140"/>
      <c r="AE74" s="140"/>
    </row>
    <row r="75" spans="1:31" s="27" customFormat="1" ht="14.15" customHeight="1" x14ac:dyDescent="0.2">
      <c r="A75" s="174"/>
      <c r="B75" s="65">
        <v>54</v>
      </c>
      <c r="C75" s="65" t="s">
        <v>21</v>
      </c>
      <c r="D75" s="74" t="s">
        <v>101</v>
      </c>
      <c r="E75" s="73">
        <v>20</v>
      </c>
      <c r="F75" s="72">
        <v>3</v>
      </c>
      <c r="G75" s="71">
        <v>10</v>
      </c>
      <c r="H75" s="70" t="s">
        <v>110</v>
      </c>
      <c r="I75" s="68">
        <v>7460</v>
      </c>
      <c r="J75" s="69">
        <v>6150</v>
      </c>
      <c r="K75" s="68">
        <v>6195</v>
      </c>
      <c r="L75" s="67">
        <v>99.3</v>
      </c>
      <c r="M75" s="65">
        <v>882</v>
      </c>
      <c r="N75" s="65">
        <v>618</v>
      </c>
      <c r="O75" s="65">
        <v>615</v>
      </c>
      <c r="P75" s="65">
        <v>3470</v>
      </c>
      <c r="Q75" s="65">
        <v>2826</v>
      </c>
      <c r="R75" s="65">
        <v>2416</v>
      </c>
      <c r="S75" s="65">
        <v>465</v>
      </c>
      <c r="T75" s="65">
        <v>460</v>
      </c>
      <c r="U75" s="65">
        <v>393</v>
      </c>
      <c r="V75" s="67">
        <f t="shared" si="41"/>
        <v>70.068027210884352</v>
      </c>
      <c r="W75" s="67">
        <f t="shared" si="42"/>
        <v>69.72789115646259</v>
      </c>
      <c r="X75" s="67">
        <f t="shared" si="43"/>
        <v>85.49186128803963</v>
      </c>
      <c r="Y75" s="66" t="s">
        <v>13</v>
      </c>
      <c r="Z75" s="65">
        <v>1350</v>
      </c>
      <c r="AA75" s="65">
        <v>3078</v>
      </c>
      <c r="AB75" s="140"/>
      <c r="AC75" s="140"/>
      <c r="AD75" s="140"/>
      <c r="AE75" s="140"/>
    </row>
    <row r="76" spans="1:31" s="27" customFormat="1" ht="14.15" customHeight="1" thickBot="1" x14ac:dyDescent="0.25">
      <c r="A76" s="174"/>
      <c r="B76" s="54">
        <v>75</v>
      </c>
      <c r="C76" s="54" t="s">
        <v>20</v>
      </c>
      <c r="D76" s="64" t="s">
        <v>101</v>
      </c>
      <c r="E76" s="63">
        <v>10</v>
      </c>
      <c r="F76" s="62">
        <v>8</v>
      </c>
      <c r="G76" s="61">
        <v>27</v>
      </c>
      <c r="H76" s="60" t="s">
        <v>112</v>
      </c>
      <c r="I76" s="59">
        <v>6000</v>
      </c>
      <c r="J76" s="58">
        <v>4186</v>
      </c>
      <c r="K76" s="57">
        <v>4189</v>
      </c>
      <c r="L76" s="56">
        <v>99.9</v>
      </c>
      <c r="M76" s="54">
        <v>487</v>
      </c>
      <c r="N76" s="54">
        <v>398</v>
      </c>
      <c r="O76" s="54">
        <v>382</v>
      </c>
      <c r="P76" s="54">
        <v>2700</v>
      </c>
      <c r="Q76" s="54">
        <v>1637</v>
      </c>
      <c r="R76" s="54">
        <v>1334</v>
      </c>
      <c r="S76" s="54">
        <v>450</v>
      </c>
      <c r="T76" s="54">
        <v>391</v>
      </c>
      <c r="U76" s="54">
        <v>319</v>
      </c>
      <c r="V76" s="56">
        <f t="shared" si="41"/>
        <v>81.724845995893219</v>
      </c>
      <c r="W76" s="56">
        <f t="shared" si="42"/>
        <v>78.439425051334695</v>
      </c>
      <c r="X76" s="56">
        <f t="shared" si="43"/>
        <v>81.490531459987778</v>
      </c>
      <c r="Y76" s="55" t="s">
        <v>13</v>
      </c>
      <c r="Z76" s="54">
        <v>1350</v>
      </c>
      <c r="AA76" s="54">
        <v>3078</v>
      </c>
      <c r="AB76" s="140"/>
      <c r="AC76" s="140"/>
      <c r="AD76" s="140"/>
      <c r="AE76" s="140"/>
    </row>
    <row r="77" spans="1:31" ht="14.15" customHeight="1" thickTop="1" x14ac:dyDescent="0.2">
      <c r="A77" s="174"/>
      <c r="B77" s="87"/>
      <c r="C77" s="53" t="s">
        <v>0</v>
      </c>
      <c r="D77" s="52"/>
      <c r="E77" s="51"/>
      <c r="F77" s="89"/>
      <c r="G77" s="49"/>
      <c r="H77" s="88"/>
      <c r="I77" s="160">
        <f>+SUM(I68:I76)</f>
        <v>575864</v>
      </c>
      <c r="J77" s="161">
        <f>+SUM(J68:J76)</f>
        <v>540165</v>
      </c>
      <c r="K77" s="157">
        <f>+SUM(K68:K76)</f>
        <v>548840</v>
      </c>
      <c r="L77" s="159">
        <f t="shared" ref="L77" si="44">+ROUND(J77/K77*100,1)</f>
        <v>98.4</v>
      </c>
      <c r="M77" s="157">
        <f t="shared" ref="M77:R77" si="45">+SUM(M68:M76)</f>
        <v>66596</v>
      </c>
      <c r="N77" s="157">
        <f t="shared" si="45"/>
        <v>59265</v>
      </c>
      <c r="O77" s="157">
        <f t="shared" si="45"/>
        <v>58114</v>
      </c>
      <c r="P77" s="157">
        <f t="shared" si="45"/>
        <v>245120</v>
      </c>
      <c r="Q77" s="157">
        <f t="shared" si="45"/>
        <v>212200</v>
      </c>
      <c r="R77" s="157">
        <f t="shared" si="45"/>
        <v>182641</v>
      </c>
      <c r="S77" s="157">
        <f>+ROUND((P77-0)/I77*1000,0)</f>
        <v>426</v>
      </c>
      <c r="T77" s="157">
        <f>+ROUND((Q77-185)/J77*1000,0)</f>
        <v>393</v>
      </c>
      <c r="U77" s="157">
        <f>+ROUND((R77-185)/J77*1000,0)</f>
        <v>338</v>
      </c>
      <c r="V77" s="159">
        <f>+ROUND((N77+68)/(M77+68)*100,1)</f>
        <v>89</v>
      </c>
      <c r="W77" s="159">
        <f>+ROUND((O77+68)/(M77+68)*100,1)</f>
        <v>87.3</v>
      </c>
      <c r="X77" s="159">
        <f t="shared" ref="X77" si="46">+ROUND(R77/Q77*100,1)</f>
        <v>86.1</v>
      </c>
      <c r="Y77" s="146" t="s">
        <v>12</v>
      </c>
      <c r="Z77" s="157">
        <f>AVERAGE(Z68:Z76)</f>
        <v>1457.5555555555557</v>
      </c>
      <c r="AA77" s="157">
        <f>AVERAGE(AA68:AA76)</f>
        <v>3143.1111111111113</v>
      </c>
      <c r="AB77"/>
      <c r="AC77"/>
      <c r="AD77"/>
      <c r="AE77"/>
    </row>
    <row r="78" spans="1:31" ht="14.15" customHeight="1" x14ac:dyDescent="0.2">
      <c r="A78" s="175"/>
      <c r="B78" s="84"/>
      <c r="C78" s="47"/>
      <c r="D78" s="46"/>
      <c r="E78" s="45"/>
      <c r="F78" s="86"/>
      <c r="G78" s="43"/>
      <c r="H78" s="85"/>
      <c r="I78" s="147"/>
      <c r="J78" s="151"/>
      <c r="K78" s="147"/>
      <c r="L78" s="149"/>
      <c r="M78" s="147"/>
      <c r="N78" s="147"/>
      <c r="O78" s="147"/>
      <c r="P78" s="147"/>
      <c r="Q78" s="147"/>
      <c r="R78" s="147"/>
      <c r="S78" s="147"/>
      <c r="T78" s="147"/>
      <c r="U78" s="147"/>
      <c r="V78" s="149"/>
      <c r="W78" s="149"/>
      <c r="X78" s="149"/>
      <c r="Y78" s="147"/>
      <c r="Z78" s="147"/>
      <c r="AA78" s="147"/>
      <c r="AB78"/>
      <c r="AC78"/>
      <c r="AD78"/>
      <c r="AE78"/>
    </row>
    <row r="79" spans="1:31" s="27" customFormat="1" ht="14.15" customHeight="1" x14ac:dyDescent="0.2">
      <c r="A79" s="173" t="s">
        <v>19</v>
      </c>
      <c r="B79" s="23">
        <v>2</v>
      </c>
      <c r="C79" s="23" t="s">
        <v>18</v>
      </c>
      <c r="D79" s="83" t="s">
        <v>101</v>
      </c>
      <c r="E79" s="82">
        <v>29</v>
      </c>
      <c r="F79" s="81">
        <v>3</v>
      </c>
      <c r="G79" s="80">
        <v>31</v>
      </c>
      <c r="H79" s="79" t="s">
        <v>135</v>
      </c>
      <c r="I79" s="78">
        <v>43300</v>
      </c>
      <c r="J79" s="58">
        <v>41426</v>
      </c>
      <c r="K79" s="78">
        <v>42470</v>
      </c>
      <c r="L79" s="77">
        <v>97.5</v>
      </c>
      <c r="M79" s="23">
        <v>5876</v>
      </c>
      <c r="N79" s="23">
        <v>5324</v>
      </c>
      <c r="O79" s="23">
        <v>5114</v>
      </c>
      <c r="P79" s="23">
        <v>18500</v>
      </c>
      <c r="Q79" s="23">
        <v>18624</v>
      </c>
      <c r="R79" s="23">
        <v>16099</v>
      </c>
      <c r="S79" s="23">
        <v>427</v>
      </c>
      <c r="T79" s="23">
        <v>450</v>
      </c>
      <c r="U79" s="23">
        <v>389</v>
      </c>
      <c r="V79" s="77">
        <f t="shared" ref="V79:V83" si="47">(N79/M79)*100</f>
        <v>90.605854322668478</v>
      </c>
      <c r="W79" s="77">
        <f t="shared" ref="W79:W83" si="48">(O79/M79)*100</f>
        <v>87.031994554118455</v>
      </c>
      <c r="X79" s="77">
        <f t="shared" ref="X79:X83" si="49">(R79/Q79)*100</f>
        <v>86.44222508591065</v>
      </c>
      <c r="Y79" s="76" t="s">
        <v>13</v>
      </c>
      <c r="Z79" s="75">
        <v>1425</v>
      </c>
      <c r="AA79" s="75">
        <v>3240</v>
      </c>
      <c r="AB79" s="140"/>
      <c r="AC79" s="140"/>
      <c r="AD79" s="140"/>
      <c r="AE79" s="140"/>
    </row>
    <row r="80" spans="1:31" s="27" customFormat="1" ht="14.15" customHeight="1" x14ac:dyDescent="0.2">
      <c r="A80" s="174"/>
      <c r="B80" s="65">
        <v>27</v>
      </c>
      <c r="C80" s="65" t="s">
        <v>17</v>
      </c>
      <c r="D80" s="74" t="s">
        <v>101</v>
      </c>
      <c r="E80" s="73">
        <v>29</v>
      </c>
      <c r="F80" s="72">
        <v>3</v>
      </c>
      <c r="G80" s="71">
        <v>7</v>
      </c>
      <c r="H80" s="70" t="s">
        <v>132</v>
      </c>
      <c r="I80" s="68">
        <v>21000</v>
      </c>
      <c r="J80" s="69">
        <v>19264</v>
      </c>
      <c r="K80" s="68">
        <v>19494</v>
      </c>
      <c r="L80" s="67">
        <v>98.8</v>
      </c>
      <c r="M80" s="65">
        <v>2763</v>
      </c>
      <c r="N80" s="65">
        <v>2114</v>
      </c>
      <c r="O80" s="65">
        <v>2114</v>
      </c>
      <c r="P80" s="65">
        <v>10700</v>
      </c>
      <c r="Q80" s="65">
        <v>9485</v>
      </c>
      <c r="R80" s="65">
        <v>7570</v>
      </c>
      <c r="S80" s="65">
        <v>510</v>
      </c>
      <c r="T80" s="65">
        <v>492</v>
      </c>
      <c r="U80" s="65">
        <v>393</v>
      </c>
      <c r="V80" s="67">
        <f t="shared" si="47"/>
        <v>76.511038726022434</v>
      </c>
      <c r="W80" s="67">
        <f t="shared" si="48"/>
        <v>76.511038726022434</v>
      </c>
      <c r="X80" s="67">
        <f t="shared" si="49"/>
        <v>79.810226673695311</v>
      </c>
      <c r="Y80" s="66" t="s">
        <v>13</v>
      </c>
      <c r="Z80" s="65">
        <v>1950</v>
      </c>
      <c r="AA80" s="65">
        <v>4210</v>
      </c>
      <c r="AB80" s="140"/>
      <c r="AC80" s="140"/>
      <c r="AD80" s="140"/>
      <c r="AE80" s="140"/>
    </row>
    <row r="81" spans="1:31" s="27" customFormat="1" ht="14.15" customHeight="1" x14ac:dyDescent="0.2">
      <c r="A81" s="174"/>
      <c r="B81" s="65">
        <v>21</v>
      </c>
      <c r="C81" s="65" t="s">
        <v>16</v>
      </c>
      <c r="D81" s="74" t="s">
        <v>101</v>
      </c>
      <c r="E81" s="73">
        <v>27</v>
      </c>
      <c r="F81" s="72">
        <v>4</v>
      </c>
      <c r="G81" s="71">
        <v>1</v>
      </c>
      <c r="H81" s="70" t="s">
        <v>132</v>
      </c>
      <c r="I81" s="68">
        <v>11970</v>
      </c>
      <c r="J81" s="69">
        <v>10211</v>
      </c>
      <c r="K81" s="68">
        <v>10211</v>
      </c>
      <c r="L81" s="67">
        <v>100</v>
      </c>
      <c r="M81" s="65">
        <v>1661</v>
      </c>
      <c r="N81" s="65">
        <v>1279</v>
      </c>
      <c r="O81" s="65">
        <v>1244</v>
      </c>
      <c r="P81" s="65">
        <v>9360</v>
      </c>
      <c r="Q81" s="65">
        <v>9520</v>
      </c>
      <c r="R81" s="65">
        <v>4551</v>
      </c>
      <c r="S81" s="65">
        <v>782</v>
      </c>
      <c r="T81" s="65">
        <v>932</v>
      </c>
      <c r="U81" s="65">
        <v>446</v>
      </c>
      <c r="V81" s="67">
        <f t="shared" si="47"/>
        <v>77.001806140878998</v>
      </c>
      <c r="W81" s="67">
        <f t="shared" si="48"/>
        <v>74.894641782058997</v>
      </c>
      <c r="X81" s="67">
        <f t="shared" si="49"/>
        <v>47.804621848739501</v>
      </c>
      <c r="Y81" s="66" t="s">
        <v>13</v>
      </c>
      <c r="Z81" s="65">
        <v>1944</v>
      </c>
      <c r="AA81" s="65">
        <v>3920</v>
      </c>
      <c r="AB81" s="140"/>
      <c r="AC81" s="140"/>
      <c r="AD81" s="140"/>
      <c r="AE81" s="140"/>
    </row>
    <row r="82" spans="1:31" s="27" customFormat="1" ht="14.15" customHeight="1" x14ac:dyDescent="0.2">
      <c r="A82" s="174"/>
      <c r="B82" s="65">
        <v>40</v>
      </c>
      <c r="C82" s="65" t="s">
        <v>15</v>
      </c>
      <c r="D82" s="74" t="s">
        <v>101</v>
      </c>
      <c r="E82" s="73">
        <v>6</v>
      </c>
      <c r="F82" s="72">
        <v>3</v>
      </c>
      <c r="G82" s="71">
        <v>31</v>
      </c>
      <c r="H82" s="70" t="s">
        <v>115</v>
      </c>
      <c r="I82" s="68">
        <v>5500</v>
      </c>
      <c r="J82" s="69">
        <v>3998</v>
      </c>
      <c r="K82" s="68">
        <v>4144</v>
      </c>
      <c r="L82" s="67">
        <v>96.5</v>
      </c>
      <c r="M82" s="65">
        <v>474</v>
      </c>
      <c r="N82" s="65">
        <v>420</v>
      </c>
      <c r="O82" s="65">
        <v>415</v>
      </c>
      <c r="P82" s="65">
        <v>2700</v>
      </c>
      <c r="Q82" s="65">
        <v>2508</v>
      </c>
      <c r="R82" s="65">
        <v>1299</v>
      </c>
      <c r="S82" s="65">
        <v>491</v>
      </c>
      <c r="T82" s="65">
        <v>627</v>
      </c>
      <c r="U82" s="65">
        <v>325</v>
      </c>
      <c r="V82" s="67">
        <f t="shared" si="47"/>
        <v>88.60759493670885</v>
      </c>
      <c r="W82" s="67">
        <f t="shared" si="48"/>
        <v>87.552742616033754</v>
      </c>
      <c r="X82" s="67">
        <f t="shared" si="49"/>
        <v>51.794258373205736</v>
      </c>
      <c r="Y82" s="66" t="s">
        <v>13</v>
      </c>
      <c r="Z82" s="65">
        <v>2019</v>
      </c>
      <c r="AA82" s="65">
        <v>4125</v>
      </c>
      <c r="AB82" s="140"/>
      <c r="AC82" s="140"/>
      <c r="AD82" s="140"/>
      <c r="AE82" s="140"/>
    </row>
    <row r="83" spans="1:31" s="27" customFormat="1" ht="14.15" customHeight="1" thickBot="1" x14ac:dyDescent="0.25">
      <c r="A83" s="174"/>
      <c r="B83" s="54">
        <v>23</v>
      </c>
      <c r="C83" s="54" t="s">
        <v>14</v>
      </c>
      <c r="D83" s="64" t="s">
        <v>101</v>
      </c>
      <c r="E83" s="63">
        <v>5</v>
      </c>
      <c r="F83" s="62">
        <v>11</v>
      </c>
      <c r="G83" s="61">
        <v>15</v>
      </c>
      <c r="H83" s="60" t="s">
        <v>112</v>
      </c>
      <c r="I83" s="59">
        <v>5200</v>
      </c>
      <c r="J83" s="58">
        <v>2826</v>
      </c>
      <c r="K83" s="57">
        <v>2826</v>
      </c>
      <c r="L83" s="56">
        <v>100</v>
      </c>
      <c r="M83" s="54">
        <v>770</v>
      </c>
      <c r="N83" s="54">
        <v>662</v>
      </c>
      <c r="O83" s="54">
        <v>662</v>
      </c>
      <c r="P83" s="54">
        <v>11000</v>
      </c>
      <c r="Q83" s="54">
        <v>5591</v>
      </c>
      <c r="R83" s="54">
        <v>2110</v>
      </c>
      <c r="S83" s="54">
        <v>2115</v>
      </c>
      <c r="T83" s="54">
        <v>1978</v>
      </c>
      <c r="U83" s="54">
        <v>746</v>
      </c>
      <c r="V83" s="56">
        <f t="shared" si="47"/>
        <v>85.974025974025963</v>
      </c>
      <c r="W83" s="56">
        <f t="shared" si="48"/>
        <v>85.974025974025963</v>
      </c>
      <c r="X83" s="56">
        <f t="shared" si="49"/>
        <v>37.73922375245931</v>
      </c>
      <c r="Y83" s="55" t="s">
        <v>29</v>
      </c>
      <c r="Z83" s="54">
        <v>1110</v>
      </c>
      <c r="AA83" s="54">
        <v>2110</v>
      </c>
      <c r="AB83" s="140"/>
      <c r="AC83" s="140"/>
      <c r="AD83" s="140"/>
      <c r="AE83" s="140"/>
    </row>
    <row r="84" spans="1:31" ht="14.15" customHeight="1" thickTop="1" x14ac:dyDescent="0.2">
      <c r="A84" s="174"/>
      <c r="B84" s="87"/>
      <c r="C84" s="53" t="s">
        <v>0</v>
      </c>
      <c r="D84" s="52"/>
      <c r="E84" s="51"/>
      <c r="F84" s="50"/>
      <c r="G84" s="49"/>
      <c r="H84" s="48"/>
      <c r="I84" s="160">
        <f>+SUM(I79:I83)</f>
        <v>86970</v>
      </c>
      <c r="J84" s="157">
        <f>+SUM(J79:J83)</f>
        <v>77725</v>
      </c>
      <c r="K84" s="157">
        <f>+SUM(K79:K83)</f>
        <v>79145</v>
      </c>
      <c r="L84" s="159">
        <f t="shared" ref="L84" si="50">+ROUND(J84/K84*100,1)</f>
        <v>98.2</v>
      </c>
      <c r="M84" s="157">
        <f t="shared" ref="M84:R84" si="51">+SUM(M79:M83)</f>
        <v>11544</v>
      </c>
      <c r="N84" s="157">
        <f t="shared" si="51"/>
        <v>9799</v>
      </c>
      <c r="O84" s="157">
        <f t="shared" si="51"/>
        <v>9549</v>
      </c>
      <c r="P84" s="157">
        <f t="shared" si="51"/>
        <v>52260</v>
      </c>
      <c r="Q84" s="157">
        <f t="shared" si="51"/>
        <v>45728</v>
      </c>
      <c r="R84" s="157">
        <f t="shared" si="51"/>
        <v>31629</v>
      </c>
      <c r="S84" s="157">
        <f>+ROUND(P84/I84*1000,0)</f>
        <v>601</v>
      </c>
      <c r="T84" s="157">
        <f>+ROUND((Q84)/J84*1000,0)</f>
        <v>588</v>
      </c>
      <c r="U84" s="157">
        <f>+ROUND(R84/J84*1000,0)</f>
        <v>407</v>
      </c>
      <c r="V84" s="159">
        <f t="shared" ref="V84" si="52">+ROUND(N84/M84*100,1)</f>
        <v>84.9</v>
      </c>
      <c r="W84" s="159">
        <f>+ROUND(O84/M84*100,1)</f>
        <v>82.7</v>
      </c>
      <c r="X84" s="159">
        <f>+ROUND(R84/Q84*100,1)</f>
        <v>69.2</v>
      </c>
      <c r="Y84" s="146" t="s">
        <v>12</v>
      </c>
      <c r="Z84" s="157">
        <f>AVERAGE(Z79:Z83)</f>
        <v>1689.6</v>
      </c>
      <c r="AA84" s="157">
        <f>AVERAGE(AA79:AA83)</f>
        <v>3521</v>
      </c>
      <c r="AB84"/>
      <c r="AC84"/>
      <c r="AD84"/>
      <c r="AE84"/>
    </row>
    <row r="85" spans="1:31" ht="14.15" customHeight="1" x14ac:dyDescent="0.2">
      <c r="A85" s="175"/>
      <c r="B85" s="84"/>
      <c r="C85" s="47"/>
      <c r="D85" s="46"/>
      <c r="E85" s="45"/>
      <c r="F85" s="44"/>
      <c r="G85" s="43"/>
      <c r="H85" s="42"/>
      <c r="I85" s="147"/>
      <c r="J85" s="147"/>
      <c r="K85" s="147"/>
      <c r="L85" s="149"/>
      <c r="M85" s="147"/>
      <c r="N85" s="147"/>
      <c r="O85" s="147"/>
      <c r="P85" s="147"/>
      <c r="Q85" s="147"/>
      <c r="R85" s="147"/>
      <c r="S85" s="147"/>
      <c r="T85" s="147"/>
      <c r="U85" s="147"/>
      <c r="V85" s="149"/>
      <c r="W85" s="149"/>
      <c r="X85" s="149"/>
      <c r="Y85" s="147"/>
      <c r="Z85" s="147"/>
      <c r="AA85" s="147"/>
      <c r="AB85"/>
      <c r="AC85"/>
      <c r="AD85"/>
      <c r="AE85"/>
    </row>
    <row r="86" spans="1:31" ht="14.15" customHeight="1" x14ac:dyDescent="0.2">
      <c r="A86" s="13" t="s">
        <v>1</v>
      </c>
      <c r="B86" s="41"/>
      <c r="C86" s="11" t="s">
        <v>0</v>
      </c>
      <c r="D86" s="40"/>
      <c r="E86" s="39"/>
      <c r="F86" s="38"/>
      <c r="G86" s="37"/>
      <c r="H86" s="36"/>
      <c r="I86" s="152">
        <f>+I12+I17+I30+I40+I48+I51+I60+I66+I77+I84</f>
        <v>2111288</v>
      </c>
      <c r="J86" s="152">
        <f t="shared" ref="J86:R86" si="53">+J12+J17+J30+J40+J48+J51+J60+J66+J77+J84</f>
        <v>1940820</v>
      </c>
      <c r="K86" s="152">
        <f t="shared" si="53"/>
        <v>1956723</v>
      </c>
      <c r="L86" s="162">
        <f>+ROUND(J86/K86*100,1)</f>
        <v>99.2</v>
      </c>
      <c r="M86" s="152">
        <f t="shared" si="53"/>
        <v>263283</v>
      </c>
      <c r="N86" s="152">
        <f t="shared" si="53"/>
        <v>225644</v>
      </c>
      <c r="O86" s="152">
        <f t="shared" si="53"/>
        <v>218389</v>
      </c>
      <c r="P86" s="152">
        <f t="shared" si="53"/>
        <v>1022371</v>
      </c>
      <c r="Q86" s="152">
        <f t="shared" si="53"/>
        <v>883413</v>
      </c>
      <c r="R86" s="152">
        <f t="shared" si="53"/>
        <v>724391</v>
      </c>
      <c r="S86" s="152">
        <f>+ROUND((P86-2159)/I86*1000,0)</f>
        <v>483</v>
      </c>
      <c r="T86" s="152">
        <f>+ROUND((Q86-1841)/J86*1000,0)</f>
        <v>454</v>
      </c>
      <c r="U86" s="152">
        <f>+ROUND((R86-1271)/K86*1000,0)</f>
        <v>370</v>
      </c>
      <c r="V86" s="162">
        <f>+ROUND((N86+465)/(M86+465)*100,1)</f>
        <v>85.7</v>
      </c>
      <c r="W86" s="162">
        <f>+ROUND((O86+465)/(M86+465)*100,1)</f>
        <v>83</v>
      </c>
      <c r="X86" s="162">
        <f>+ROUND(R86/Q86*100,1)</f>
        <v>82</v>
      </c>
      <c r="Y86" s="153" t="s">
        <v>12</v>
      </c>
      <c r="Z86" s="152">
        <f>+ROUND((SUM(Z5:Z11)+SUM(Z14:Z16)+SUM(Z19:Z29)+SUM(Z32:Z39)+SUM(Z42:Z47)+Z50+SUM(Z53:Z59)+SUM(Z62:Z65)+SUM(Z68:Z76)+SUM(Z79:Z83))/61,0)</f>
        <v>1686</v>
      </c>
      <c r="AA86" s="152">
        <f>+ROUND((SUM(AA5:AA11)+SUM(AA14:AA16)+SUM(AA19:AA29)+SUM(AA32:AA39)+SUM(AA42:AA47)+AA50+SUM(AA53:AA59)+SUM(AA62:AA65)+SUM(AA68:AA76)+SUM(AA79:AA83))/61,0)</f>
        <v>3217</v>
      </c>
      <c r="AB86"/>
      <c r="AC86"/>
      <c r="AD86"/>
      <c r="AE86"/>
    </row>
    <row r="87" spans="1:31" s="27" customFormat="1" ht="14.15" customHeight="1" x14ac:dyDescent="0.2">
      <c r="A87" s="35"/>
      <c r="B87" s="34"/>
      <c r="C87" s="33"/>
      <c r="D87" s="32"/>
      <c r="E87" s="31"/>
      <c r="F87" s="10"/>
      <c r="G87" s="9"/>
      <c r="H87" s="30"/>
      <c r="I87" s="28"/>
      <c r="J87" s="28"/>
      <c r="K87" s="28"/>
      <c r="L87" s="29"/>
      <c r="M87" s="28"/>
      <c r="N87" s="28"/>
      <c r="O87" s="28"/>
      <c r="P87" s="28"/>
      <c r="Q87" s="28"/>
      <c r="R87" s="28"/>
      <c r="S87" s="28"/>
      <c r="T87" s="28"/>
      <c r="U87" s="28"/>
      <c r="V87" s="29"/>
      <c r="W87" s="29"/>
      <c r="X87" s="29"/>
      <c r="Y87" s="28"/>
      <c r="Z87" s="28"/>
      <c r="AA87" s="28"/>
      <c r="AB87" s="126"/>
      <c r="AC87" s="126"/>
    </row>
    <row r="88" spans="1:31" ht="14.15" customHeight="1" x14ac:dyDescent="0.2">
      <c r="A88" s="1" t="s">
        <v>11</v>
      </c>
      <c r="D88" s="176"/>
      <c r="E88" s="176"/>
      <c r="G88" s="5"/>
    </row>
    <row r="89" spans="1:31" ht="14.15" customHeight="1" x14ac:dyDescent="0.2">
      <c r="A89" s="177" t="s">
        <v>125</v>
      </c>
      <c r="B89" s="178" t="s">
        <v>10</v>
      </c>
      <c r="C89" s="177" t="s">
        <v>9</v>
      </c>
      <c r="D89" s="177" t="s">
        <v>8</v>
      </c>
      <c r="E89" s="177"/>
      <c r="F89" s="164"/>
      <c r="G89" s="165"/>
      <c r="H89" s="129"/>
      <c r="I89" s="27"/>
      <c r="J89" s="27"/>
      <c r="K89" s="27"/>
      <c r="L89" s="130"/>
      <c r="M89" s="27"/>
    </row>
    <row r="90" spans="1:31" ht="14.15" customHeight="1" x14ac:dyDescent="0.2">
      <c r="A90" s="177"/>
      <c r="B90" s="178"/>
      <c r="C90" s="177"/>
      <c r="D90" s="177"/>
      <c r="E90" s="177"/>
      <c r="F90" s="26"/>
      <c r="G90" s="25"/>
      <c r="H90" s="129"/>
      <c r="I90" s="27"/>
      <c r="J90" s="27"/>
      <c r="K90" s="27"/>
      <c r="L90" s="130"/>
      <c r="M90" s="27"/>
    </row>
    <row r="91" spans="1:31" ht="14.15" customHeight="1" x14ac:dyDescent="0.2">
      <c r="A91" s="166" t="s">
        <v>7</v>
      </c>
      <c r="B91" s="24">
        <v>13</v>
      </c>
      <c r="C91" s="23" t="s">
        <v>6</v>
      </c>
      <c r="D91" s="168">
        <v>71</v>
      </c>
      <c r="E91" s="168"/>
      <c r="F91" s="15"/>
      <c r="G91" s="14"/>
      <c r="H91" s="129"/>
      <c r="I91" s="27"/>
      <c r="J91" s="27"/>
      <c r="K91" s="27"/>
      <c r="L91" s="130"/>
      <c r="M91" s="27"/>
    </row>
    <row r="92" spans="1:31" ht="14.15" customHeight="1" x14ac:dyDescent="0.2">
      <c r="A92" s="167"/>
      <c r="B92" s="22">
        <v>50</v>
      </c>
      <c r="C92" s="19" t="s">
        <v>5</v>
      </c>
      <c r="D92" s="169">
        <v>111</v>
      </c>
      <c r="E92" s="169"/>
      <c r="F92" s="15"/>
      <c r="G92" s="131"/>
      <c r="H92" s="27"/>
      <c r="I92" s="27"/>
      <c r="J92" s="27"/>
      <c r="K92" s="27"/>
      <c r="L92" s="130"/>
      <c r="M92" s="27"/>
    </row>
    <row r="93" spans="1:31" ht="14.15" customHeight="1" x14ac:dyDescent="0.2">
      <c r="A93" s="155" t="s">
        <v>4</v>
      </c>
      <c r="B93" s="21">
        <v>89</v>
      </c>
      <c r="C93" s="20" t="s">
        <v>103</v>
      </c>
      <c r="D93" s="170">
        <v>215</v>
      </c>
      <c r="E93" s="171"/>
      <c r="F93" s="15"/>
      <c r="G93" s="131"/>
      <c r="H93" s="27"/>
      <c r="I93" s="27"/>
      <c r="J93" s="27"/>
      <c r="K93" s="27"/>
      <c r="L93" s="130"/>
      <c r="M93" s="27"/>
    </row>
    <row r="94" spans="1:31" ht="14.15" customHeight="1" x14ac:dyDescent="0.2">
      <c r="A94" s="18" t="s">
        <v>3</v>
      </c>
      <c r="B94" s="17">
        <v>57</v>
      </c>
      <c r="C94" s="16" t="s">
        <v>2</v>
      </c>
      <c r="D94" s="172">
        <v>68</v>
      </c>
      <c r="E94" s="172"/>
      <c r="F94" s="15"/>
      <c r="G94" s="14"/>
      <c r="H94" s="129"/>
      <c r="I94" s="27"/>
      <c r="J94" s="27"/>
      <c r="K94" s="27"/>
      <c r="L94" s="130"/>
      <c r="M94" s="27"/>
    </row>
    <row r="95" spans="1:31" ht="14.15" customHeight="1" x14ac:dyDescent="0.2">
      <c r="A95" s="13" t="s">
        <v>1</v>
      </c>
      <c r="B95" s="12"/>
      <c r="C95" s="11" t="s">
        <v>0</v>
      </c>
      <c r="D95" s="188">
        <f>+SUM(D91:E94)</f>
        <v>465</v>
      </c>
      <c r="E95" s="188"/>
      <c r="F95" s="10"/>
      <c r="G95" s="9"/>
      <c r="H95" s="129"/>
      <c r="I95" s="27"/>
      <c r="J95" s="27"/>
      <c r="K95" s="27"/>
      <c r="L95" s="130"/>
      <c r="M95" s="27"/>
    </row>
    <row r="96" spans="1:31" ht="14.15" customHeight="1" x14ac:dyDescent="0.2">
      <c r="F96" s="10"/>
      <c r="G96" s="9"/>
    </row>
    <row r="97" spans="6:7" ht="14.15" customHeight="1" x14ac:dyDescent="0.2">
      <c r="F97" s="10"/>
      <c r="G97" s="9"/>
    </row>
    <row r="98" spans="6:7" ht="12" customHeight="1" x14ac:dyDescent="0.2"/>
    <row r="99" spans="6:7" ht="14.15" customHeight="1" x14ac:dyDescent="0.2"/>
    <row r="100" spans="6:7" ht="14.15" customHeight="1" x14ac:dyDescent="0.2"/>
    <row r="101" spans="6:7" ht="14.15" customHeight="1" x14ac:dyDescent="0.2"/>
    <row r="102" spans="6:7" ht="14.15" customHeight="1" x14ac:dyDescent="0.2"/>
    <row r="103" spans="6:7" ht="14.15" customHeight="1" x14ac:dyDescent="0.2"/>
    <row r="104" spans="6:7" ht="14.15" customHeight="1" x14ac:dyDescent="0.2"/>
    <row r="105" spans="6:7" ht="14.15" customHeight="1" x14ac:dyDescent="0.2"/>
    <row r="106" spans="6:7" ht="14.15" customHeight="1" x14ac:dyDescent="0.2"/>
    <row r="107" spans="6:7" ht="14.15" customHeight="1" x14ac:dyDescent="0.2"/>
    <row r="108" spans="6:7" ht="14.15" customHeight="1" x14ac:dyDescent="0.2"/>
    <row r="109" spans="6:7" ht="14.15" customHeight="1" x14ac:dyDescent="0.2"/>
    <row r="110" spans="6:7" ht="14.15" customHeight="1" x14ac:dyDescent="0.2"/>
    <row r="111" spans="6:7" ht="14.15" customHeight="1" x14ac:dyDescent="0.2"/>
    <row r="112" spans="6:7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  <row r="183" ht="14.15" customHeight="1" x14ac:dyDescent="0.2"/>
    <row r="184" ht="14.15" customHeight="1" x14ac:dyDescent="0.2"/>
    <row r="185" ht="14.15" customHeight="1" x14ac:dyDescent="0.2"/>
    <row r="186" ht="14.15" customHeight="1" x14ac:dyDescent="0.2"/>
    <row r="187" ht="14.15" customHeight="1" x14ac:dyDescent="0.2"/>
    <row r="188" ht="14.15" customHeight="1" x14ac:dyDescent="0.2"/>
    <row r="189" ht="14.15" customHeight="1" x14ac:dyDescent="0.2"/>
    <row r="190" ht="14.15" customHeight="1" x14ac:dyDescent="0.2"/>
    <row r="191" ht="14.15" customHeight="1" x14ac:dyDescent="0.2"/>
    <row r="192" ht="14.15" customHeight="1" x14ac:dyDescent="0.2"/>
    <row r="193" ht="14.15" customHeight="1" x14ac:dyDescent="0.2"/>
    <row r="194" ht="14.15" customHeight="1" x14ac:dyDescent="0.2"/>
    <row r="195" ht="14.15" customHeight="1" x14ac:dyDescent="0.2"/>
    <row r="196" ht="14.15" customHeight="1" x14ac:dyDescent="0.2"/>
    <row r="197" ht="14.15" customHeight="1" x14ac:dyDescent="0.2"/>
    <row r="198" ht="14.15" customHeight="1" x14ac:dyDescent="0.2"/>
    <row r="199" ht="14.15" customHeight="1" x14ac:dyDescent="0.2"/>
    <row r="200" ht="14.15" customHeight="1" x14ac:dyDescent="0.2"/>
    <row r="201" ht="14.15" customHeight="1" x14ac:dyDescent="0.2"/>
    <row r="202" ht="14.15" customHeight="1" x14ac:dyDescent="0.2"/>
    <row r="203" ht="14.15" customHeight="1" x14ac:dyDescent="0.2"/>
    <row r="204" ht="14.15" customHeight="1" x14ac:dyDescent="0.2"/>
    <row r="205" ht="14.15" customHeight="1" x14ac:dyDescent="0.2"/>
    <row r="206" ht="14.15" customHeight="1" x14ac:dyDescent="0.2"/>
    <row r="207" ht="14.15" customHeight="1" x14ac:dyDescent="0.2"/>
    <row r="208" ht="14.15" customHeight="1" x14ac:dyDescent="0.2"/>
    <row r="209" ht="14.15" customHeight="1" x14ac:dyDescent="0.2"/>
    <row r="210" ht="14.15" customHeight="1" x14ac:dyDescent="0.2"/>
    <row r="211" ht="14.15" customHeight="1" x14ac:dyDescent="0.2"/>
    <row r="212" ht="14.15" customHeight="1" x14ac:dyDescent="0.2"/>
    <row r="213" ht="14.15" customHeight="1" x14ac:dyDescent="0.2"/>
    <row r="214" ht="14.15" customHeight="1" x14ac:dyDescent="0.2"/>
  </sheetData>
  <mergeCells count="35">
    <mergeCell ref="A5:A13"/>
    <mergeCell ref="A14:A18"/>
    <mergeCell ref="A19:A31"/>
    <mergeCell ref="A62:A67"/>
    <mergeCell ref="A32:A41"/>
    <mergeCell ref="A42:A49"/>
    <mergeCell ref="A50:A52"/>
    <mergeCell ref="A53:A61"/>
    <mergeCell ref="Y3:AA3"/>
    <mergeCell ref="A3:A4"/>
    <mergeCell ref="B3:B4"/>
    <mergeCell ref="C3:C4"/>
    <mergeCell ref="D3:H3"/>
    <mergeCell ref="I3:J3"/>
    <mergeCell ref="L3:L4"/>
    <mergeCell ref="M3:O3"/>
    <mergeCell ref="P3:R3"/>
    <mergeCell ref="S3:U3"/>
    <mergeCell ref="V3:X3"/>
    <mergeCell ref="K3:K4"/>
    <mergeCell ref="D4:G4"/>
    <mergeCell ref="A68:A78"/>
    <mergeCell ref="A79:A85"/>
    <mergeCell ref="D88:E88"/>
    <mergeCell ref="A89:A90"/>
    <mergeCell ref="B89:B90"/>
    <mergeCell ref="C89:C90"/>
    <mergeCell ref="D89:E90"/>
    <mergeCell ref="D95:E95"/>
    <mergeCell ref="F89:G89"/>
    <mergeCell ref="A91:A92"/>
    <mergeCell ref="D91:E91"/>
    <mergeCell ref="D92:E92"/>
    <mergeCell ref="D93:E93"/>
    <mergeCell ref="D94:E94"/>
  </mergeCells>
  <phoneticPr fontId="4"/>
  <pageMargins left="0.98425196850393704" right="0.19685039370078741" top="0.59055118110236227" bottom="0.78740157480314965" header="0.51181102362204722" footer="0.51181102362204722"/>
  <pageSetup paperSize="9" scale="93" fitToWidth="2" fitToHeight="2" pageOrder="overThenDown" orientation="portrait" r:id="rId1"/>
  <headerFooter alignWithMargins="0"/>
  <rowBreaks count="1" manualBreakCount="1">
    <brk id="5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2020-06-12T06:59:57Z</cp:lastPrinted>
  <dcterms:created xsi:type="dcterms:W3CDTF">2017-02-14T07:56:44Z</dcterms:created>
  <dcterms:modified xsi:type="dcterms:W3CDTF">2020-06-12T07:03:07Z</dcterms:modified>
</cp:coreProperties>
</file>