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00278010\Desktop\HP 掲載内容\"/>
    </mc:Choice>
  </mc:AlternateContent>
  <xr:revisionPtr revIDLastSave="0" documentId="13_ncr:1_{D800ACA4-2B3D-4676-AAC3-C0C1B12FD3BE}" xr6:coauthVersionLast="47" xr6:coauthVersionMax="47" xr10:uidLastSave="{00000000-0000-0000-0000-000000000000}"/>
  <bookViews>
    <workbookView xWindow="-108" yWindow="-108" windowWidth="23256" windowHeight="12576" tabRatio="393" xr2:uid="{00000000-000D-0000-FFFF-FFFF00000000}"/>
  </bookViews>
  <sheets>
    <sheet name="説明書" sheetId="7" r:id="rId1"/>
    <sheet name="入力シート" sheetId="1" r:id="rId2"/>
    <sheet name="印刷＿表紙" sheetId="5" r:id="rId3"/>
    <sheet name="印刷＿日額シート" sheetId="4" r:id="rId4"/>
    <sheet name="印刷＿材積シート" sheetId="6" r:id="rId5"/>
    <sheet name="印刷しない＿日単価（歩掛）" sheetId="2" r:id="rId6"/>
    <sheet name="印刷しない＿材積単価（歩掛）" sheetId="3" r:id="rId7"/>
  </sheets>
  <definedNames>
    <definedName name="_xlnm.Print_Area" localSheetId="4">印刷＿材積シート!$A$1:$G$17</definedName>
    <definedName name="_xlnm.Print_Area" localSheetId="3">印刷＿日額シート!$A$1:$G$17</definedName>
    <definedName name="_xlnm.Print_Area" localSheetId="2">印刷＿表紙!$A$1:$N$30</definedName>
    <definedName name="_xlnm.Print_Area" localSheetId="6">'印刷しない＿材積単価（歩掛）'!$B$1:$E$39</definedName>
    <definedName name="_xlnm.Print_Area" localSheetId="5">'印刷しない＿日単価（歩掛）'!$B$1:$E$39</definedName>
    <definedName name="_xlnm.Print_Area" localSheetId="0">説明書!$A$1:$C$15</definedName>
    <definedName name="_xlnm.Print_Area" localSheetId="1">入力シート!$A$1:$M$31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D9" i="3"/>
  <c r="D7" i="3"/>
  <c r="D34" i="3"/>
  <c r="E10" i="6" s="1"/>
  <c r="D33" i="3"/>
  <c r="E9" i="6" s="1"/>
  <c r="D32" i="3"/>
  <c r="E8" i="6" s="1"/>
  <c r="D32" i="2"/>
  <c r="E8" i="4" s="1"/>
  <c r="E5" i="4"/>
  <c r="D6" i="3"/>
  <c r="D8" i="6"/>
  <c r="D9" i="6"/>
  <c r="D10" i="6"/>
  <c r="B23" i="5"/>
  <c r="D9" i="4"/>
  <c r="D10" i="4"/>
  <c r="D8" i="4"/>
  <c r="D34" i="2"/>
  <c r="E10" i="4" s="1"/>
  <c r="D33" i="2"/>
  <c r="D9" i="2"/>
  <c r="D7" i="2"/>
  <c r="D27" i="2" s="1"/>
  <c r="D6" i="2"/>
  <c r="D38" i="3"/>
  <c r="E14" i="6" s="1"/>
  <c r="D24" i="3"/>
  <c r="D25" i="3" s="1"/>
  <c r="D14" i="3"/>
  <c r="D23" i="3"/>
  <c r="D10" i="3"/>
  <c r="D26" i="3"/>
  <c r="D24" i="2"/>
  <c r="D14" i="2"/>
  <c r="D23" i="2"/>
  <c r="D10" i="2"/>
  <c r="D26" i="2"/>
  <c r="D22" i="2"/>
  <c r="D25" i="2"/>
  <c r="D29" i="2"/>
  <c r="D37" i="2"/>
  <c r="D22" i="3"/>
  <c r="D30" i="3" s="1"/>
  <c r="E6" i="6" s="1"/>
  <c r="D30" i="2"/>
  <c r="E6" i="4"/>
  <c r="D19" i="2"/>
  <c r="D20" i="2" s="1"/>
  <c r="D28" i="2" s="1"/>
  <c r="D31" i="2" s="1"/>
  <c r="D38" i="2" s="1"/>
  <c r="E13" i="4"/>
  <c r="D35" i="2" l="1"/>
  <c r="D27" i="3"/>
  <c r="E14" i="4"/>
  <c r="E7" i="4"/>
  <c r="D35" i="3"/>
  <c r="E11" i="6" s="1"/>
  <c r="D29" i="3"/>
  <c r="E5" i="6" s="1"/>
  <c r="D19" i="3"/>
  <c r="D20" i="3" s="1"/>
  <c r="D28" i="3" s="1"/>
  <c r="E11" i="4"/>
  <c r="E9" i="4"/>
  <c r="D31" i="3" l="1"/>
  <c r="E7" i="6" s="1"/>
  <c r="D36" i="3"/>
  <c r="D36" i="2"/>
  <c r="E12" i="4" s="1"/>
  <c r="E15" i="4" s="1"/>
  <c r="D39" i="2" l="1"/>
  <c r="D39" i="3"/>
  <c r="E15" i="6" s="1"/>
  <c r="E12" i="6"/>
  <c r="D37" i="3"/>
  <c r="E13" i="6" s="1"/>
</calcChain>
</file>

<file path=xl/sharedStrings.xml><?xml version="1.0" encoding="utf-8"?>
<sst xmlns="http://schemas.openxmlformats.org/spreadsheetml/2006/main" count="317" uniqueCount="189">
  <si>
    <r>
      <rPr>
        <sz val="18"/>
        <color indexed="8"/>
        <rFont val="ＭＳ Ｐゴシック"/>
        <family val="3"/>
        <charset val="128"/>
      </rPr>
      <t>フェリンググラップルコスト計算（単位：円</t>
    </r>
    <r>
      <rPr>
        <sz val="18"/>
        <color indexed="8"/>
        <rFont val="Times New Roman"/>
        <family val="1"/>
      </rPr>
      <t>/</t>
    </r>
    <r>
      <rPr>
        <sz val="18"/>
        <color indexed="8"/>
        <rFont val="ＭＳ Ｐゴシック"/>
        <family val="3"/>
        <charset val="128"/>
      </rPr>
      <t>日）</t>
    </r>
    <rPh sb="13" eb="15">
      <t>ケイサン</t>
    </rPh>
    <rPh sb="16" eb="18">
      <t>タンイ</t>
    </rPh>
    <rPh sb="19" eb="20">
      <t>エン</t>
    </rPh>
    <rPh sb="21" eb="22">
      <t>ニチ</t>
    </rPh>
    <phoneticPr fontId="3"/>
  </si>
  <si>
    <r>
      <rPr>
        <sz val="11"/>
        <color indexed="8"/>
        <rFont val="Yu Gothic"/>
        <family val="3"/>
        <charset val="128"/>
      </rPr>
      <t>実装調査総作業時間（</t>
    </r>
    <r>
      <rPr>
        <sz val="11"/>
        <color indexed="8"/>
        <rFont val="Times New Roman"/>
        <family val="1"/>
      </rPr>
      <t>SMH</t>
    </r>
    <r>
      <rPr>
        <sz val="11"/>
        <color indexed="8"/>
        <rFont val="Yu Gothic"/>
        <family val="3"/>
        <charset val="128"/>
      </rPr>
      <t>：</t>
    </r>
    <r>
      <rPr>
        <sz val="11"/>
        <color indexed="8"/>
        <rFont val="Times New Roman"/>
        <family val="1"/>
      </rPr>
      <t>Scheduled Machine Hour)</t>
    </r>
    <r>
      <rPr>
        <sz val="11"/>
        <color indexed="8"/>
        <rFont val="ＭＳ Ｐゴシック"/>
        <family val="3"/>
        <charset val="128"/>
      </rPr>
      <t>による計算</t>
    </r>
    <rPh sb="0" eb="2">
      <t>ジッソウ</t>
    </rPh>
    <rPh sb="2" eb="4">
      <t>チョウサ</t>
    </rPh>
    <rPh sb="40" eb="42">
      <t>ケイサン</t>
    </rPh>
    <phoneticPr fontId="3"/>
  </si>
  <si>
    <r>
      <rPr>
        <sz val="10"/>
        <color indexed="8"/>
        <rFont val="ＭＳ Ｐゴシック"/>
        <family val="3"/>
        <charset val="128"/>
      </rPr>
      <t>項目</t>
    </r>
    <rPh sb="0" eb="2">
      <t>コウモク</t>
    </rPh>
    <phoneticPr fontId="3"/>
  </si>
  <si>
    <r>
      <rPr>
        <sz val="10"/>
        <color indexed="8"/>
        <rFont val="ＭＳ Ｐゴシック"/>
        <family val="3"/>
        <charset val="128"/>
      </rPr>
      <t>記号</t>
    </r>
    <rPh sb="0" eb="2">
      <t>キゴウ</t>
    </rPh>
    <phoneticPr fontId="3"/>
  </si>
  <si>
    <r>
      <rPr>
        <sz val="10"/>
        <color indexed="8"/>
        <rFont val="ＭＳ Ｐゴシック"/>
        <family val="3"/>
        <charset val="128"/>
      </rPr>
      <t>数値</t>
    </r>
    <rPh sb="0" eb="2">
      <t>スウチ</t>
    </rPh>
    <phoneticPr fontId="3"/>
  </si>
  <si>
    <r>
      <rPr>
        <sz val="10"/>
        <color indexed="8"/>
        <rFont val="ＭＳ Ｐゴシック"/>
        <family val="3"/>
        <charset val="128"/>
      </rPr>
      <t>備　　考</t>
    </r>
    <rPh sb="0" eb="1">
      <t>ソナエ</t>
    </rPh>
    <rPh sb="3" eb="4">
      <t>コウ</t>
    </rPh>
    <phoneticPr fontId="3"/>
  </si>
  <si>
    <r>
      <rPr>
        <sz val="10"/>
        <rFont val="ＭＳ Ｐゴシック"/>
        <family val="3"/>
        <charset val="128"/>
      </rPr>
      <t>機械価格（千円）</t>
    </r>
    <rPh sb="5" eb="6">
      <t>セン</t>
    </rPh>
    <rPh sb="6" eb="7">
      <t>エン</t>
    </rPh>
    <phoneticPr fontId="1"/>
  </si>
  <si>
    <t>A</t>
  </si>
  <si>
    <r>
      <rPr>
        <sz val="9"/>
        <color indexed="8"/>
        <rFont val="ＭＳ Ｐゴシック"/>
        <family val="3"/>
        <charset val="128"/>
      </rPr>
      <t>オープン価格</t>
    </r>
    <rPh sb="4" eb="6">
      <t>カカク</t>
    </rPh>
    <phoneticPr fontId="3"/>
  </si>
  <si>
    <r>
      <rPr>
        <sz val="10"/>
        <rFont val="ＭＳ Ｐゴシック"/>
        <family val="3"/>
        <charset val="128"/>
      </rPr>
      <t>燃料消費量</t>
    </r>
    <r>
      <rPr>
        <sz val="10"/>
        <rFont val="Times New Roman"/>
        <family val="1"/>
      </rPr>
      <t>Q</t>
    </r>
    <r>
      <rPr>
        <sz val="10"/>
        <rFont val="ＭＳ Ｐゴシック"/>
        <family val="3"/>
        <charset val="128"/>
      </rPr>
      <t>（ℓ</t>
    </r>
    <r>
      <rPr>
        <sz val="10"/>
        <rFont val="Times New Roman"/>
        <family val="1"/>
      </rPr>
      <t>/h</t>
    </r>
    <r>
      <rPr>
        <sz val="10"/>
        <rFont val="ＭＳ Ｐゴシック"/>
        <family val="3"/>
        <charset val="128"/>
      </rPr>
      <t>）</t>
    </r>
    <rPh sb="0" eb="2">
      <t>ネンリョウ</t>
    </rPh>
    <rPh sb="2" eb="5">
      <t>ショウヒリョウ</t>
    </rPh>
    <phoneticPr fontId="1"/>
  </si>
  <si>
    <t>Q</t>
  </si>
  <si>
    <r>
      <rPr>
        <sz val="9"/>
        <color indexed="8"/>
        <rFont val="ＭＳ Ｐゴシック"/>
        <family val="3"/>
        <charset val="128"/>
      </rPr>
      <t>実績（</t>
    </r>
    <r>
      <rPr>
        <sz val="9"/>
        <color indexed="8"/>
        <rFont val="Times New Roman"/>
        <family val="1"/>
      </rPr>
      <t>70</t>
    </r>
    <r>
      <rPr>
        <sz val="9"/>
        <color indexed="8"/>
        <rFont val="ＭＳ Ｐゴシック"/>
        <family val="3"/>
        <charset val="128"/>
      </rPr>
      <t>リットル</t>
    </r>
    <r>
      <rPr>
        <sz val="9"/>
        <color indexed="8"/>
        <rFont val="Times New Roman"/>
        <family val="1"/>
      </rPr>
      <t>/8</t>
    </r>
    <r>
      <rPr>
        <sz val="9"/>
        <color indexed="8"/>
        <rFont val="ＭＳ Ｐゴシック"/>
        <family val="3"/>
        <charset val="128"/>
      </rPr>
      <t>時間回送含む）</t>
    </r>
    <rPh sb="0" eb="2">
      <t>ジッセキ</t>
    </rPh>
    <rPh sb="13" eb="15">
      <t>カイソウ</t>
    </rPh>
    <rPh sb="15" eb="16">
      <t>フク</t>
    </rPh>
    <phoneticPr fontId="3"/>
  </si>
  <si>
    <r>
      <rPr>
        <sz val="10"/>
        <rFont val="ＭＳ Ｐゴシック"/>
        <family val="3"/>
        <charset val="128"/>
      </rPr>
      <t>燃料価格（円）</t>
    </r>
    <rPh sb="0" eb="2">
      <t>ネンリョウ</t>
    </rPh>
    <rPh sb="2" eb="4">
      <t>カカク</t>
    </rPh>
    <rPh sb="5" eb="6">
      <t>エン</t>
    </rPh>
    <phoneticPr fontId="1"/>
  </si>
  <si>
    <t>T1</t>
  </si>
  <si>
    <r>
      <t>2024</t>
    </r>
    <r>
      <rPr>
        <sz val="9"/>
        <color indexed="8"/>
        <rFont val="ＭＳ Ｐゴシック"/>
        <family val="3"/>
        <charset val="128"/>
      </rPr>
      <t>年</t>
    </r>
    <r>
      <rPr>
        <sz val="9"/>
        <color indexed="8"/>
        <rFont val="Times New Roman"/>
        <family val="1"/>
      </rPr>
      <t>10</t>
    </r>
    <r>
      <rPr>
        <sz val="9"/>
        <color indexed="8"/>
        <rFont val="ＭＳ Ｐゴシック"/>
        <family val="3"/>
        <charset val="128"/>
      </rPr>
      <t>月</t>
    </r>
    <r>
      <rPr>
        <sz val="9"/>
        <color indexed="8"/>
        <rFont val="Times New Roman"/>
        <family val="1"/>
      </rPr>
      <t>1</t>
    </r>
    <r>
      <rPr>
        <sz val="9"/>
        <color indexed="8"/>
        <rFont val="ＭＳ Ｐゴシック"/>
        <family val="3"/>
        <charset val="128"/>
      </rPr>
      <t>日県単価</t>
    </r>
    <rPh sb="4" eb="5">
      <t>ネン</t>
    </rPh>
    <rPh sb="7" eb="8">
      <t>ガツ</t>
    </rPh>
    <rPh sb="9" eb="10">
      <t>ニチ</t>
    </rPh>
    <rPh sb="10" eb="11">
      <t>ケン</t>
    </rPh>
    <rPh sb="11" eb="13">
      <t>タンカ</t>
    </rPh>
    <phoneticPr fontId="3"/>
  </si>
  <si>
    <r>
      <rPr>
        <sz val="10"/>
        <rFont val="ＭＳ Ｐゴシック"/>
        <family val="3"/>
        <charset val="128"/>
      </rPr>
      <t>チェーンソーオイル消費量</t>
    </r>
    <r>
      <rPr>
        <sz val="10"/>
        <rFont val="Times New Roman"/>
        <family val="1"/>
      </rPr>
      <t>Q1</t>
    </r>
    <r>
      <rPr>
        <sz val="10"/>
        <rFont val="ＭＳ Ｐゴシック"/>
        <family val="3"/>
        <charset val="128"/>
      </rPr>
      <t>（ℓ</t>
    </r>
    <r>
      <rPr>
        <sz val="10"/>
        <rFont val="Times New Roman"/>
        <family val="1"/>
      </rPr>
      <t>/h</t>
    </r>
    <r>
      <rPr>
        <sz val="10"/>
        <rFont val="ＭＳ Ｐゴシック"/>
        <family val="3"/>
        <charset val="128"/>
      </rPr>
      <t>）</t>
    </r>
    <rPh sb="9" eb="12">
      <t>ショウヒリョウ</t>
    </rPh>
    <phoneticPr fontId="1"/>
  </si>
  <si>
    <t>Q1</t>
    <phoneticPr fontId="3"/>
  </si>
  <si>
    <r>
      <t>2</t>
    </r>
    <r>
      <rPr>
        <sz val="9"/>
        <color indexed="8"/>
        <rFont val="ＭＳ Ｐゴシック"/>
        <family val="3"/>
        <charset val="128"/>
      </rPr>
      <t>リットル</t>
    </r>
    <r>
      <rPr>
        <sz val="9"/>
        <color indexed="8"/>
        <rFont val="Times New Roman"/>
        <family val="1"/>
      </rPr>
      <t>/6</t>
    </r>
    <r>
      <rPr>
        <sz val="9"/>
        <color indexed="8"/>
        <rFont val="ＭＳ Ｐゴシック"/>
        <family val="3"/>
        <charset val="128"/>
      </rPr>
      <t>時間</t>
    </r>
    <phoneticPr fontId="3"/>
  </si>
  <si>
    <r>
      <rPr>
        <sz val="10"/>
        <rFont val="ＭＳ Ｐゴシック"/>
        <family val="3"/>
        <charset val="128"/>
      </rPr>
      <t>チェーンソーオイル価格（円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ℓ）</t>
    </r>
    <rPh sb="9" eb="11">
      <t>カカク</t>
    </rPh>
    <rPh sb="12" eb="13">
      <t>エン</t>
    </rPh>
    <phoneticPr fontId="1"/>
  </si>
  <si>
    <t>T2</t>
    <phoneticPr fontId="3"/>
  </si>
  <si>
    <r>
      <rPr>
        <sz val="10"/>
        <rFont val="ＭＳ Ｐゴシック"/>
        <family val="3"/>
        <charset val="128"/>
      </rPr>
      <t>耐用時間（時間）</t>
    </r>
    <rPh sb="5" eb="7">
      <t>ジカン</t>
    </rPh>
    <phoneticPr fontId="1"/>
  </si>
  <si>
    <t>O1</t>
  </si>
  <si>
    <r>
      <rPr>
        <sz val="10"/>
        <rFont val="ＭＳ Ｐゴシック"/>
        <family val="3"/>
        <charset val="128"/>
      </rPr>
      <t>耐用年数法定（年）</t>
    </r>
    <rPh sb="7" eb="8">
      <t>ネン</t>
    </rPh>
    <phoneticPr fontId="1"/>
  </si>
  <si>
    <t>n</t>
  </si>
  <si>
    <r>
      <rPr>
        <sz val="10"/>
        <rFont val="ＭＳ Ｐゴシック"/>
        <family val="3"/>
        <charset val="128"/>
      </rPr>
      <t>耐用年数経済寿命（年）</t>
    </r>
    <rPh sb="9" eb="10">
      <t>ネン</t>
    </rPh>
    <phoneticPr fontId="1"/>
  </si>
  <si>
    <t>O</t>
  </si>
  <si>
    <r>
      <rPr>
        <sz val="9"/>
        <color indexed="8"/>
        <rFont val="ＭＳ Ｐゴシック"/>
        <family val="3"/>
        <charset val="128"/>
      </rPr>
      <t>標準歩掛建設機械損料算定表　</t>
    </r>
    <r>
      <rPr>
        <sz val="9"/>
        <color indexed="8"/>
        <rFont val="ＭＳ Ｐ明朝"/>
        <family val="1"/>
        <charset val="128"/>
      </rPr>
      <t>トラッククレーン</t>
    </r>
    <rPh sb="0" eb="2">
      <t>ヒョウジュン</t>
    </rPh>
    <rPh sb="2" eb="4">
      <t>ブガカリ</t>
    </rPh>
    <rPh sb="4" eb="6">
      <t>ケンセツ</t>
    </rPh>
    <rPh sb="6" eb="8">
      <t>キカイ</t>
    </rPh>
    <rPh sb="8" eb="10">
      <t>ソンリョウ</t>
    </rPh>
    <rPh sb="10" eb="12">
      <t>サンテイ</t>
    </rPh>
    <rPh sb="12" eb="13">
      <t>ヒョウ</t>
    </rPh>
    <phoneticPr fontId="3"/>
  </si>
  <si>
    <r>
      <rPr>
        <sz val="10"/>
        <rFont val="ＭＳ Ｐゴシック"/>
        <family val="3"/>
        <charset val="128"/>
      </rPr>
      <t>年間稼動日数（日）</t>
    </r>
    <rPh sb="7" eb="8">
      <t>ニチ</t>
    </rPh>
    <phoneticPr fontId="1"/>
  </si>
  <si>
    <t>Nx</t>
  </si>
  <si>
    <r>
      <rPr>
        <sz val="10"/>
        <rFont val="ＭＳ Ｐゴシック"/>
        <family val="3"/>
        <charset val="128"/>
      </rPr>
      <t>年間稼動時間（時間）</t>
    </r>
    <rPh sb="7" eb="9">
      <t>ジカン</t>
    </rPh>
    <phoneticPr fontId="1"/>
  </si>
  <si>
    <t>Nh</t>
  </si>
  <si>
    <r>
      <rPr>
        <sz val="9"/>
        <color indexed="8"/>
        <rFont val="ＭＳ Ｐゴシック"/>
        <family val="3"/>
        <charset val="128"/>
      </rPr>
      <t>年間稼働日数</t>
    </r>
    <r>
      <rPr>
        <sz val="9"/>
        <color indexed="8"/>
        <rFont val="Times New Roman"/>
        <family val="1"/>
      </rPr>
      <t>×6</t>
    </r>
    <r>
      <rPr>
        <sz val="9"/>
        <color indexed="8"/>
        <rFont val="ＭＳ Ｐゴシック"/>
        <family val="3"/>
        <charset val="128"/>
      </rPr>
      <t>時間</t>
    </r>
    <rPh sb="0" eb="6">
      <t>ネンカンカドウニチスウ</t>
    </rPh>
    <rPh sb="8" eb="10">
      <t>ジカン</t>
    </rPh>
    <phoneticPr fontId="3"/>
  </si>
  <si>
    <r>
      <rPr>
        <sz val="10"/>
        <rFont val="ＭＳ Ｐゴシック"/>
        <family val="3"/>
        <charset val="128"/>
      </rPr>
      <t>実働時間（時間）</t>
    </r>
    <rPh sb="5" eb="7">
      <t>ジカン</t>
    </rPh>
    <phoneticPr fontId="1"/>
  </si>
  <si>
    <t>H</t>
  </si>
  <si>
    <r>
      <rPr>
        <sz val="10"/>
        <rFont val="ＭＳ Ｐゴシック"/>
        <family val="3"/>
        <charset val="128"/>
      </rPr>
      <t>償却費率（残存率）</t>
    </r>
    <rPh sb="5" eb="8">
      <t>ザンゾンリツ</t>
    </rPh>
    <phoneticPr fontId="1"/>
  </si>
  <si>
    <t>γ</t>
    <phoneticPr fontId="3"/>
  </si>
  <si>
    <r>
      <rPr>
        <sz val="10"/>
        <rFont val="ＭＳ Ｐゴシック"/>
        <family val="3"/>
        <charset val="128"/>
      </rPr>
      <t>保守・修理費率</t>
    </r>
  </si>
  <si>
    <t>εA +εB</t>
  </si>
  <si>
    <r>
      <rPr>
        <sz val="10"/>
        <rFont val="ＭＳ Ｐゴシック"/>
        <family val="3"/>
        <charset val="128"/>
      </rPr>
      <t>管理費率</t>
    </r>
  </si>
  <si>
    <r>
      <t>ε</t>
    </r>
    <r>
      <rPr>
        <sz val="10"/>
        <rFont val="ＭＳ Ｐゴシック"/>
        <family val="3"/>
        <charset val="128"/>
      </rPr>
      <t>ｃ</t>
    </r>
    <phoneticPr fontId="3"/>
  </si>
  <si>
    <r>
      <rPr>
        <sz val="9"/>
        <color indexed="8"/>
        <rFont val="ＭＳ Ｐゴシック"/>
        <family val="3"/>
        <charset val="128"/>
      </rPr>
      <t>標準歩掛建設機械損料算定表　</t>
    </r>
    <r>
      <rPr>
        <sz val="9"/>
        <color indexed="8"/>
        <rFont val="ＭＳ Ｐ明朝"/>
        <family val="1"/>
        <charset val="128"/>
      </rPr>
      <t>トラッククレーン・チェーンソー平均</t>
    </r>
    <rPh sb="0" eb="2">
      <t>ヒョウジュン</t>
    </rPh>
    <rPh sb="2" eb="4">
      <t>ブガカリ</t>
    </rPh>
    <rPh sb="4" eb="6">
      <t>ケンセツ</t>
    </rPh>
    <rPh sb="6" eb="8">
      <t>キカイ</t>
    </rPh>
    <rPh sb="8" eb="10">
      <t>ソンリョウ</t>
    </rPh>
    <rPh sb="10" eb="12">
      <t>サンテイ</t>
    </rPh>
    <rPh sb="12" eb="13">
      <t>ヒョウ</t>
    </rPh>
    <rPh sb="29" eb="31">
      <t>ヘイキン</t>
    </rPh>
    <phoneticPr fontId="3"/>
  </si>
  <si>
    <r>
      <rPr>
        <sz val="10"/>
        <rFont val="ＭＳ Ｐゴシック"/>
        <family val="3"/>
        <charset val="128"/>
      </rPr>
      <t>機材消耗品費（円</t>
    </r>
    <r>
      <rPr>
        <sz val="10"/>
        <rFont val="Times New Roman"/>
        <family val="1"/>
      </rPr>
      <t>/m</t>
    </r>
    <r>
      <rPr>
        <vertAlign val="superscript"/>
        <sz val="10"/>
        <rFont val="Times New Roman"/>
        <family val="1"/>
      </rPr>
      <t>3</t>
    </r>
    <r>
      <rPr>
        <sz val="10"/>
        <rFont val="ＭＳ Ｐゴシック"/>
        <family val="3"/>
        <charset val="128"/>
      </rPr>
      <t>）</t>
    </r>
    <rPh sb="7" eb="8">
      <t>エン</t>
    </rPh>
    <phoneticPr fontId="1"/>
  </si>
  <si>
    <t>D</t>
  </si>
  <si>
    <r>
      <rPr>
        <sz val="10"/>
        <rFont val="ＭＳ Ｐゴシック"/>
        <family val="3"/>
        <charset val="128"/>
      </rPr>
      <t>機材消耗品費（円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</si>
  <si>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t>R</t>
  </si>
  <si>
    <r>
      <rPr>
        <sz val="10"/>
        <rFont val="ＭＳ Ｐゴシック"/>
        <family val="3"/>
        <charset val="128"/>
      </rPr>
      <t>工程（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rPh sb="0" eb="1">
      <t>コウ</t>
    </rPh>
    <phoneticPr fontId="1"/>
  </si>
  <si>
    <t>C</t>
  </si>
  <si>
    <r>
      <rPr>
        <sz val="9"/>
        <color indexed="8"/>
        <rFont val="ＭＳ Ｐゴシック"/>
        <family val="3"/>
        <charset val="128"/>
      </rPr>
      <t>工程調査（</t>
    </r>
    <r>
      <rPr>
        <sz val="9"/>
        <color indexed="8"/>
        <rFont val="Times New Roman"/>
        <family val="1"/>
      </rPr>
      <t>t</t>
    </r>
    <r>
      <rPr>
        <sz val="9"/>
        <color indexed="8"/>
        <rFont val="ＭＳ Ｐゴシック"/>
        <family val="3"/>
        <charset val="128"/>
      </rPr>
      <t>換算）</t>
    </r>
    <r>
      <rPr>
        <sz val="9"/>
        <color indexed="8"/>
        <rFont val="Times New Roman"/>
        <family val="1"/>
      </rPr>
      <t>1.12</t>
    </r>
    <rPh sb="0" eb="2">
      <t>コウテイ</t>
    </rPh>
    <rPh sb="2" eb="4">
      <t>チョウサ</t>
    </rPh>
    <rPh sb="6" eb="8">
      <t>カンサン</t>
    </rPh>
    <phoneticPr fontId="3"/>
  </si>
  <si>
    <r>
      <rPr>
        <sz val="10"/>
        <rFont val="ＭＳ Ｐゴシック"/>
        <family val="3"/>
        <charset val="128"/>
      </rPr>
      <t>償却費（円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</si>
  <si>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t>B</t>
  </si>
  <si>
    <r>
      <rPr>
        <sz val="10"/>
        <rFont val="ＭＳ Ｐゴシック"/>
        <family val="3"/>
        <charset val="128"/>
      </rPr>
      <t>管理費（円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</si>
  <si>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t>W</t>
  </si>
  <si>
    <r>
      <rPr>
        <sz val="10"/>
        <rFont val="ＭＳ Ｐゴシック"/>
        <family val="3"/>
        <charset val="128"/>
      </rPr>
      <t>資本回収係数</t>
    </r>
    <phoneticPr fontId="3"/>
  </si>
  <si>
    <t>i</t>
  </si>
  <si>
    <r>
      <rPr>
        <sz val="9"/>
        <color indexed="8"/>
        <rFont val="ＭＳ Ｐゴシック"/>
        <family val="3"/>
        <charset val="128"/>
      </rPr>
      <t>年利</t>
    </r>
    <r>
      <rPr>
        <sz val="9"/>
        <color indexed="8"/>
        <rFont val="Times New Roman"/>
        <family val="1"/>
      </rPr>
      <t>4</t>
    </r>
    <r>
      <rPr>
        <sz val="9"/>
        <color indexed="8"/>
        <rFont val="ＭＳ Ｐゴシック"/>
        <family val="3"/>
        <charset val="128"/>
      </rPr>
      <t>％と仮定</t>
    </r>
    <rPh sb="0" eb="2">
      <t>ネンリ</t>
    </rPh>
    <rPh sb="5" eb="7">
      <t>カテイ</t>
    </rPh>
    <phoneticPr fontId="3"/>
  </si>
  <si>
    <r>
      <rPr>
        <sz val="10"/>
        <rFont val="ＭＳ Ｐゴシック"/>
        <family val="3"/>
        <charset val="128"/>
      </rPr>
      <t>資本利子（円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</si>
  <si>
    <t>V</t>
  </si>
  <si>
    <r>
      <rPr>
        <sz val="10"/>
        <rFont val="ＭＳ Ｐゴシック"/>
        <family val="3"/>
        <charset val="128"/>
      </rPr>
      <t>保守修理費（円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</si>
  <si>
    <t>X</t>
  </si>
  <si>
    <r>
      <rPr>
        <sz val="10"/>
        <rFont val="ＭＳ Ｐゴシック"/>
        <family val="3"/>
        <charset val="128"/>
      </rPr>
      <t>燃料油脂費（円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</si>
  <si>
    <t>T</t>
  </si>
  <si>
    <r>
      <rPr>
        <sz val="9"/>
        <color indexed="8"/>
        <rFont val="ＭＳ Ｐゴシック"/>
        <family val="3"/>
        <charset val="128"/>
      </rPr>
      <t>燃料</t>
    </r>
    <r>
      <rPr>
        <sz val="9"/>
        <color indexed="8"/>
        <rFont val="Times New Roman"/>
        <family val="1"/>
      </rPr>
      <t>+</t>
    </r>
    <r>
      <rPr>
        <sz val="9"/>
        <color indexed="8"/>
        <rFont val="ＭＳ Ｐゴシック"/>
        <family val="3"/>
        <charset val="128"/>
      </rPr>
      <t>チェーンソーオイル</t>
    </r>
    <phoneticPr fontId="3"/>
  </si>
  <si>
    <r>
      <rPr>
        <sz val="10"/>
        <rFont val="ＭＳ Ｐゴシック"/>
        <family val="3"/>
        <charset val="128"/>
      </rPr>
      <t>機材費（円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</si>
  <si>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r>
      <rPr>
        <b/>
        <sz val="10"/>
        <rFont val="ＭＳ Ｐゴシック"/>
        <family val="3"/>
        <charset val="128"/>
      </rPr>
      <t>固定費（円</t>
    </r>
    <r>
      <rPr>
        <b/>
        <sz val="10"/>
        <rFont val="Times New Roman"/>
        <family val="1"/>
      </rPr>
      <t>/</t>
    </r>
    <r>
      <rPr>
        <b/>
        <sz val="10"/>
        <rFont val="ＭＳ Ｐゴシック"/>
        <family val="3"/>
        <charset val="128"/>
      </rPr>
      <t>時）</t>
    </r>
    <phoneticPr fontId="3"/>
  </si>
  <si>
    <t>P</t>
    <phoneticPr fontId="3"/>
  </si>
  <si>
    <r>
      <rPr>
        <sz val="10"/>
        <rFont val="ＭＳ Ｐゴシック"/>
        <family val="3"/>
        <charset val="128"/>
      </rPr>
      <t>固定費</t>
    </r>
    <r>
      <rPr>
        <sz val="10"/>
        <rFont val="Times New Roman"/>
        <family val="1"/>
      </rPr>
      <t>(</t>
    </r>
    <r>
      <rPr>
        <sz val="10"/>
        <rFont val="ＭＳ Ｐゴシック"/>
        <family val="3"/>
        <charset val="128"/>
      </rPr>
      <t>資本利子除く）（円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</si>
  <si>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t>P1</t>
    <phoneticPr fontId="3"/>
  </si>
  <si>
    <r>
      <rPr>
        <sz val="10"/>
        <rFont val="ＭＳ Ｐゴシック"/>
        <family val="3"/>
        <charset val="128"/>
      </rPr>
      <t>変動費（人件費除く）（円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phoneticPr fontId="3"/>
  </si>
  <si>
    <t>VC</t>
    <phoneticPr fontId="3"/>
  </si>
  <si>
    <r>
      <rPr>
        <sz val="10"/>
        <rFont val="ＭＳ Ｐゴシック"/>
        <family val="3"/>
        <charset val="128"/>
      </rPr>
      <t>オペレータ（円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日）</t>
    </r>
    <rPh sb="6" eb="7">
      <t>エン</t>
    </rPh>
    <rPh sb="8" eb="9">
      <t>ニチ</t>
    </rPh>
    <phoneticPr fontId="3"/>
  </si>
  <si>
    <t>G1</t>
    <phoneticPr fontId="3"/>
  </si>
  <si>
    <r>
      <rPr>
        <sz val="9"/>
        <color indexed="8"/>
        <rFont val="ＭＳ Ｐゴシック"/>
        <family val="3"/>
        <charset val="128"/>
      </rPr>
      <t>公共労務基礎単価</t>
    </r>
    <r>
      <rPr>
        <sz val="9"/>
        <color indexed="8"/>
        <rFont val="Times New Roman"/>
        <family val="1"/>
      </rPr>
      <t>(</t>
    </r>
    <r>
      <rPr>
        <sz val="9"/>
        <color indexed="8"/>
        <rFont val="ＭＳ Ｐゴシック"/>
        <family val="3"/>
        <charset val="128"/>
      </rPr>
      <t>特殊運転手）</t>
    </r>
    <r>
      <rPr>
        <sz val="9"/>
        <color indexed="8"/>
        <rFont val="Times New Roman"/>
        <family val="1"/>
      </rPr>
      <t>6</t>
    </r>
    <r>
      <rPr>
        <sz val="9"/>
        <color indexed="8"/>
        <rFont val="ＭＳ Ｐゴシック"/>
        <family val="3"/>
        <charset val="128"/>
      </rPr>
      <t>時間換算</t>
    </r>
    <rPh sb="0" eb="2">
      <t>コウキョウ</t>
    </rPh>
    <rPh sb="2" eb="4">
      <t>ロウム</t>
    </rPh>
    <rPh sb="4" eb="6">
      <t>キソ</t>
    </rPh>
    <rPh sb="6" eb="8">
      <t>タンカ</t>
    </rPh>
    <rPh sb="9" eb="11">
      <t>トクシュ</t>
    </rPh>
    <rPh sb="11" eb="14">
      <t>ウンテンシュ</t>
    </rPh>
    <rPh sb="16" eb="20">
      <t>ジカンカンサン</t>
    </rPh>
    <phoneticPr fontId="3"/>
  </si>
  <si>
    <r>
      <rPr>
        <sz val="10"/>
        <rFont val="ＭＳ Ｐゴシック"/>
        <family val="3"/>
        <charset val="128"/>
      </rPr>
      <t>作業員（円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日）</t>
    </r>
    <rPh sb="0" eb="3">
      <t>サギョウイン</t>
    </rPh>
    <rPh sb="4" eb="5">
      <t>エン</t>
    </rPh>
    <rPh sb="6" eb="7">
      <t>ニチ</t>
    </rPh>
    <phoneticPr fontId="3"/>
  </si>
  <si>
    <t>G2</t>
    <phoneticPr fontId="3"/>
  </si>
  <si>
    <r>
      <rPr>
        <sz val="9"/>
        <color indexed="8"/>
        <rFont val="ＭＳ Ｐゴシック"/>
        <family val="3"/>
        <charset val="128"/>
      </rPr>
      <t>公共労務基礎単価　</t>
    </r>
    <r>
      <rPr>
        <sz val="9"/>
        <color indexed="8"/>
        <rFont val="Times New Roman"/>
        <family val="1"/>
      </rPr>
      <t>6</t>
    </r>
    <r>
      <rPr>
        <sz val="9"/>
        <color indexed="8"/>
        <rFont val="ＭＳ Ｐゴシック"/>
        <family val="3"/>
        <charset val="128"/>
      </rPr>
      <t>時間換算</t>
    </r>
    <rPh sb="0" eb="2">
      <t>コウキョウ</t>
    </rPh>
    <rPh sb="2" eb="4">
      <t>ロウム</t>
    </rPh>
    <rPh sb="4" eb="6">
      <t>キソ</t>
    </rPh>
    <rPh sb="6" eb="8">
      <t>タンカ</t>
    </rPh>
    <rPh sb="10" eb="14">
      <t>ジカンカンサン</t>
    </rPh>
    <phoneticPr fontId="3"/>
  </si>
  <si>
    <r>
      <rPr>
        <sz val="10"/>
        <rFont val="ＭＳ Ｐゴシック"/>
        <family val="3"/>
        <charset val="128"/>
      </rPr>
      <t>諸雑費率（％）</t>
    </r>
    <rPh sb="0" eb="1">
      <t>ショ</t>
    </rPh>
    <rPh sb="1" eb="3">
      <t>ザッピ</t>
    </rPh>
    <rPh sb="3" eb="4">
      <t>リツ</t>
    </rPh>
    <phoneticPr fontId="1"/>
  </si>
  <si>
    <t>#1</t>
    <phoneticPr fontId="3"/>
  </si>
  <si>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G1+G2+G3</t>
    </r>
    <r>
      <rPr>
        <sz val="10"/>
        <rFont val="ＭＳ Ｐゴシック"/>
        <family val="3"/>
        <charset val="128"/>
      </rPr>
      <t>）</t>
    </r>
    <r>
      <rPr>
        <sz val="10"/>
        <rFont val="Times New Roman"/>
        <family val="1"/>
      </rPr>
      <t>×4</t>
    </r>
    <r>
      <rPr>
        <sz val="10"/>
        <rFont val="ＭＳ Ｐゴシック"/>
        <family val="3"/>
        <charset val="128"/>
      </rPr>
      <t>％</t>
    </r>
    <phoneticPr fontId="3"/>
  </si>
  <si>
    <r>
      <rPr>
        <sz val="9"/>
        <color indexed="8"/>
        <rFont val="ＭＳ Ｐゴシック"/>
        <family val="3"/>
        <charset val="128"/>
      </rPr>
      <t>造材歩掛　労務費の</t>
    </r>
    <r>
      <rPr>
        <sz val="9"/>
        <color indexed="8"/>
        <rFont val="Times New Roman"/>
        <family val="1"/>
      </rPr>
      <t>4</t>
    </r>
    <r>
      <rPr>
        <sz val="9"/>
        <color indexed="8"/>
        <rFont val="ＭＳ Ｐゴシック"/>
        <family val="3"/>
        <charset val="128"/>
      </rPr>
      <t>％</t>
    </r>
    <rPh sb="2" eb="4">
      <t>ブガカリ</t>
    </rPh>
    <rPh sb="5" eb="8">
      <t>ロウムヒ</t>
    </rPh>
    <phoneticPr fontId="3"/>
  </si>
  <si>
    <r>
      <rPr>
        <b/>
        <sz val="10"/>
        <rFont val="ＭＳ Ｐゴシック"/>
        <family val="3"/>
        <charset val="128"/>
      </rPr>
      <t>人件費</t>
    </r>
    <rPh sb="0" eb="3">
      <t>ジンケンヒ</t>
    </rPh>
    <phoneticPr fontId="3"/>
  </si>
  <si>
    <t>G</t>
    <phoneticPr fontId="3"/>
  </si>
  <si>
    <t>G1+G2+G3+#1</t>
    <phoneticPr fontId="3"/>
  </si>
  <si>
    <r>
      <rPr>
        <b/>
        <sz val="10"/>
        <rFont val="ＭＳ Ｐゴシック"/>
        <family val="3"/>
        <charset val="128"/>
      </rPr>
      <t>本システム稼働（円</t>
    </r>
    <r>
      <rPr>
        <b/>
        <sz val="10"/>
        <rFont val="Times New Roman"/>
        <family val="1"/>
      </rPr>
      <t>/</t>
    </r>
    <r>
      <rPr>
        <b/>
        <sz val="10"/>
        <rFont val="ＭＳ Ｐゴシック"/>
        <family val="3"/>
        <charset val="128"/>
      </rPr>
      <t>日）</t>
    </r>
    <rPh sb="0" eb="1">
      <t>ホン</t>
    </rPh>
    <rPh sb="5" eb="7">
      <t>カドウ</t>
    </rPh>
    <rPh sb="8" eb="9">
      <t>エン</t>
    </rPh>
    <rPh sb="10" eb="11">
      <t>ニチ</t>
    </rPh>
    <phoneticPr fontId="3"/>
  </si>
  <si>
    <t>C</t>
    <phoneticPr fontId="3"/>
  </si>
  <si>
    <r>
      <t>P×6</t>
    </r>
    <r>
      <rPr>
        <b/>
        <sz val="9"/>
        <color indexed="8"/>
        <rFont val="ＭＳ Ｐゴシック"/>
        <family val="3"/>
        <charset val="128"/>
      </rPr>
      <t>時間</t>
    </r>
    <rPh sb="3" eb="5">
      <t>ジカン</t>
    </rPh>
    <phoneticPr fontId="3"/>
  </si>
  <si>
    <r>
      <rPr>
        <b/>
        <sz val="10"/>
        <rFont val="ＭＳ Ｐゴシック"/>
        <family val="3"/>
        <charset val="128"/>
      </rPr>
      <t>変動費（円</t>
    </r>
    <r>
      <rPr>
        <b/>
        <sz val="10"/>
        <rFont val="Times New Roman"/>
        <family val="1"/>
      </rPr>
      <t>/</t>
    </r>
    <r>
      <rPr>
        <b/>
        <sz val="10"/>
        <rFont val="ＭＳ Ｐゴシック"/>
        <family val="3"/>
        <charset val="128"/>
      </rPr>
      <t>日）</t>
    </r>
    <phoneticPr fontId="3"/>
  </si>
  <si>
    <t>VC6</t>
    <phoneticPr fontId="3"/>
  </si>
  <si>
    <r>
      <t>VC×6</t>
    </r>
    <r>
      <rPr>
        <b/>
        <sz val="9"/>
        <color indexed="8"/>
        <rFont val="ＭＳ Ｐ明朝"/>
        <family val="1"/>
        <charset val="128"/>
      </rPr>
      <t>時間</t>
    </r>
    <rPh sb="4" eb="6">
      <t>ジカン</t>
    </rPh>
    <phoneticPr fontId="3"/>
  </si>
  <si>
    <r>
      <rPr>
        <b/>
        <sz val="10"/>
        <color indexed="9"/>
        <rFont val="ＭＳ Ｐゴシック"/>
        <family val="3"/>
        <charset val="128"/>
      </rPr>
      <t>本システム単価（円</t>
    </r>
    <r>
      <rPr>
        <b/>
        <sz val="10"/>
        <color indexed="9"/>
        <rFont val="Times New Roman"/>
        <family val="1"/>
      </rPr>
      <t>/</t>
    </r>
    <r>
      <rPr>
        <b/>
        <sz val="10"/>
        <color indexed="9"/>
        <rFont val="ＭＳ Ｐゴシック"/>
        <family val="3"/>
        <charset val="128"/>
      </rPr>
      <t>日）</t>
    </r>
    <rPh sb="5" eb="7">
      <t>タンカ</t>
    </rPh>
    <rPh sb="8" eb="9">
      <t>エン</t>
    </rPh>
    <rPh sb="10" eb="11">
      <t>ニチ</t>
    </rPh>
    <phoneticPr fontId="3"/>
  </si>
  <si>
    <t>PC1</t>
    <phoneticPr fontId="3"/>
  </si>
  <si>
    <t>G+C+VC6</t>
    <phoneticPr fontId="3"/>
  </si>
  <si>
    <r>
      <rPr>
        <b/>
        <sz val="9"/>
        <color indexed="9"/>
        <rFont val="Yu Gothic"/>
        <family val="3"/>
        <charset val="128"/>
      </rPr>
      <t>　</t>
    </r>
    <r>
      <rPr>
        <b/>
        <sz val="9"/>
        <color indexed="9"/>
        <rFont val="Times New Roman"/>
        <family val="1"/>
      </rPr>
      <t>G+C+VC6</t>
    </r>
    <phoneticPr fontId="3"/>
  </si>
  <si>
    <r>
      <rPr>
        <sz val="18"/>
        <color indexed="8"/>
        <rFont val="ＭＳ Ｐゴシック"/>
        <family val="3"/>
        <charset val="128"/>
      </rPr>
      <t>フェリンググラップルコスト計算（単位：円</t>
    </r>
    <r>
      <rPr>
        <sz val="18"/>
        <color indexed="8"/>
        <rFont val="Times New Roman"/>
        <family val="1"/>
      </rPr>
      <t>/m</t>
    </r>
    <r>
      <rPr>
        <vertAlign val="superscript"/>
        <sz val="18"/>
        <color indexed="8"/>
        <rFont val="Times New Roman"/>
        <family val="1"/>
      </rPr>
      <t>3</t>
    </r>
    <r>
      <rPr>
        <sz val="18"/>
        <color indexed="8"/>
        <rFont val="ＭＳ Ｐゴシック"/>
        <family val="3"/>
        <charset val="128"/>
      </rPr>
      <t>）</t>
    </r>
    <rPh sb="13" eb="15">
      <t>ケイサン</t>
    </rPh>
    <rPh sb="16" eb="18">
      <t>タンイ</t>
    </rPh>
    <rPh sb="19" eb="20">
      <t>エン</t>
    </rPh>
    <phoneticPr fontId="3"/>
  </si>
  <si>
    <r>
      <rPr>
        <sz val="11"/>
        <color indexed="8"/>
        <rFont val="ＭＳ Ｐゴシック"/>
        <family val="3"/>
        <charset val="128"/>
      </rPr>
      <t>実装調査総作業時間（</t>
    </r>
    <r>
      <rPr>
        <sz val="11"/>
        <color indexed="8"/>
        <rFont val="Times New Roman"/>
        <family val="1"/>
      </rPr>
      <t>SMH</t>
    </r>
    <r>
      <rPr>
        <sz val="11"/>
        <color indexed="8"/>
        <rFont val="ＭＳ Ｐゴシック"/>
        <family val="3"/>
        <charset val="128"/>
      </rPr>
      <t>：</t>
    </r>
    <r>
      <rPr>
        <sz val="11"/>
        <color indexed="8"/>
        <rFont val="Times New Roman"/>
        <family val="1"/>
      </rPr>
      <t>Scheduled Machine Hour)</t>
    </r>
    <r>
      <rPr>
        <sz val="11"/>
        <color indexed="8"/>
        <rFont val="ＭＳ Ｐゴシック"/>
        <family val="3"/>
        <charset val="128"/>
      </rPr>
      <t>による計算</t>
    </r>
    <rPh sb="0" eb="2">
      <t>ジッソウ</t>
    </rPh>
    <rPh sb="2" eb="4">
      <t>チョウサ</t>
    </rPh>
    <rPh sb="40" eb="42">
      <t>ケイサン</t>
    </rPh>
    <phoneticPr fontId="3"/>
  </si>
  <si>
    <r>
      <rPr>
        <sz val="9"/>
        <color indexed="8"/>
        <rFont val="ＭＳ Ｐゴシック"/>
        <family val="3"/>
        <charset val="128"/>
      </rPr>
      <t>記号</t>
    </r>
    <rPh sb="0" eb="2">
      <t>キゴウ</t>
    </rPh>
    <phoneticPr fontId="3"/>
  </si>
  <si>
    <r>
      <rPr>
        <sz val="9"/>
        <color indexed="8"/>
        <rFont val="ＭＳ Ｐゴシック"/>
        <family val="3"/>
        <charset val="128"/>
      </rPr>
      <t>数値</t>
    </r>
    <rPh sb="0" eb="2">
      <t>スウチ</t>
    </rPh>
    <phoneticPr fontId="3"/>
  </si>
  <si>
    <r>
      <rPr>
        <sz val="9"/>
        <color indexed="8"/>
        <rFont val="ＭＳ Ｐゴシック"/>
        <family val="3"/>
        <charset val="128"/>
      </rPr>
      <t>備　　考</t>
    </r>
    <rPh sb="0" eb="1">
      <t>ソナエ</t>
    </rPh>
    <rPh sb="3" eb="4">
      <t>コウ</t>
    </rPh>
    <phoneticPr fontId="3"/>
  </si>
  <si>
    <r>
      <t>2024</t>
    </r>
    <r>
      <rPr>
        <sz val="9"/>
        <color indexed="8"/>
        <rFont val="ＭＳ Ｐゴシック"/>
        <family val="3"/>
        <charset val="128"/>
      </rPr>
      <t>年</t>
    </r>
    <r>
      <rPr>
        <sz val="9"/>
        <color indexed="8"/>
        <rFont val="Times New Roman"/>
        <family val="1"/>
      </rPr>
      <t>10</t>
    </r>
    <r>
      <rPr>
        <sz val="9"/>
        <color indexed="8"/>
        <rFont val="ＭＳ Ｐゴシック"/>
        <family val="3"/>
        <charset val="128"/>
      </rPr>
      <t>月</t>
    </r>
    <r>
      <rPr>
        <sz val="9"/>
        <color indexed="8"/>
        <rFont val="Times New Roman"/>
        <family val="1"/>
      </rPr>
      <t>1</t>
    </r>
    <r>
      <rPr>
        <sz val="9"/>
        <color indexed="8"/>
        <rFont val="ＭＳ Ｐゴシック"/>
        <family val="3"/>
        <charset val="128"/>
      </rPr>
      <t>日県単価</t>
    </r>
    <rPh sb="4" eb="5">
      <t>ネン</t>
    </rPh>
    <rPh sb="7" eb="8">
      <t>ガツ</t>
    </rPh>
    <rPh sb="9" eb="10">
      <t>ニチ</t>
    </rPh>
    <rPh sb="10" eb="11">
      <t>ケン</t>
    </rPh>
    <rPh sb="11" eb="13">
      <t>タンカ</t>
    </rPh>
    <phoneticPr fontId="3"/>
  </si>
  <si>
    <r>
      <rPr>
        <sz val="9"/>
        <color indexed="8"/>
        <rFont val="ＭＳ Ｐゴシック"/>
        <family val="3"/>
        <charset val="128"/>
      </rPr>
      <t>標準歩掛建設機械損料算定表　トラッククレーン</t>
    </r>
    <rPh sb="0" eb="2">
      <t>ヒョウジュン</t>
    </rPh>
    <rPh sb="2" eb="4">
      <t>ブガカリ</t>
    </rPh>
    <rPh sb="4" eb="6">
      <t>ケンセツ</t>
    </rPh>
    <rPh sb="6" eb="8">
      <t>キカイ</t>
    </rPh>
    <rPh sb="8" eb="10">
      <t>ソンリョウ</t>
    </rPh>
    <rPh sb="10" eb="12">
      <t>サンテイ</t>
    </rPh>
    <rPh sb="12" eb="13">
      <t>ヒョウ</t>
    </rPh>
    <phoneticPr fontId="3"/>
  </si>
  <si>
    <r>
      <rPr>
        <sz val="9"/>
        <color indexed="8"/>
        <rFont val="ＭＳ Ｐゴシック"/>
        <family val="3"/>
        <charset val="128"/>
      </rPr>
      <t>標準歩掛建設機械損料算定表　トラッククレーン・チェーンソー平均</t>
    </r>
    <rPh sb="0" eb="2">
      <t>ヒョウジュン</t>
    </rPh>
    <rPh sb="2" eb="4">
      <t>ブガカリ</t>
    </rPh>
    <rPh sb="4" eb="6">
      <t>ケンセツ</t>
    </rPh>
    <rPh sb="6" eb="8">
      <t>キカイ</t>
    </rPh>
    <rPh sb="8" eb="10">
      <t>ソンリョウ</t>
    </rPh>
    <rPh sb="10" eb="12">
      <t>サンテイ</t>
    </rPh>
    <rPh sb="12" eb="13">
      <t>ヒョウ</t>
    </rPh>
    <rPh sb="29" eb="31">
      <t>ヘイキン</t>
    </rPh>
    <phoneticPr fontId="3"/>
  </si>
  <si>
    <r>
      <rPr>
        <b/>
        <sz val="10"/>
        <rFont val="ＭＳ Ｐゴシック"/>
        <family val="3"/>
        <charset val="128"/>
      </rPr>
      <t>変動費（人件費除く)(円</t>
    </r>
    <r>
      <rPr>
        <b/>
        <sz val="10"/>
        <rFont val="Times New Roman"/>
        <family val="1"/>
      </rPr>
      <t>/</t>
    </r>
    <r>
      <rPr>
        <b/>
        <sz val="10"/>
        <rFont val="ＭＳ Ｐゴシック"/>
        <family val="3"/>
        <charset val="128"/>
      </rPr>
      <t>時）</t>
    </r>
    <phoneticPr fontId="3"/>
  </si>
  <si>
    <r>
      <rPr>
        <sz val="10"/>
        <rFont val="ＭＳ Ｐゴシック"/>
        <family val="3"/>
        <charset val="128"/>
      </rPr>
      <t>諸雑費率</t>
    </r>
    <rPh sb="0" eb="1">
      <t>ショ</t>
    </rPh>
    <rPh sb="1" eb="3">
      <t>ザッピ</t>
    </rPh>
    <rPh sb="3" eb="4">
      <t>リツ</t>
    </rPh>
    <phoneticPr fontId="1"/>
  </si>
  <si>
    <r>
      <rPr>
        <sz val="10"/>
        <rFont val="ＭＳ Ｐゴシック"/>
        <family val="3"/>
        <charset val="128"/>
      </rPr>
      <t>生産コスト（円</t>
    </r>
    <r>
      <rPr>
        <sz val="10"/>
        <rFont val="Times New Roman"/>
        <family val="1"/>
      </rPr>
      <t>/</t>
    </r>
    <r>
      <rPr>
        <sz val="10"/>
        <rFont val="ＭＳ Ｐゴシック"/>
        <family val="3"/>
        <charset val="128"/>
      </rPr>
      <t>時）</t>
    </r>
    <rPh sb="0" eb="2">
      <t>セイサン</t>
    </rPh>
    <rPh sb="6" eb="7">
      <t>エン</t>
    </rPh>
    <rPh sb="8" eb="9">
      <t>ジ</t>
    </rPh>
    <phoneticPr fontId="3"/>
  </si>
  <si>
    <t>Z</t>
    <phoneticPr fontId="3"/>
  </si>
  <si>
    <r>
      <rPr>
        <b/>
        <sz val="10"/>
        <rFont val="ＭＳ Ｐゴシック"/>
        <family val="3"/>
        <charset val="128"/>
      </rPr>
      <t>本システム実績工程（</t>
    </r>
    <r>
      <rPr>
        <b/>
        <sz val="10"/>
        <rFont val="Times New Roman"/>
        <family val="1"/>
      </rPr>
      <t>m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Times New Roman"/>
        <family val="1"/>
      </rPr>
      <t>/</t>
    </r>
    <r>
      <rPr>
        <b/>
        <sz val="10"/>
        <rFont val="ＭＳ Ｐゴシック"/>
        <family val="3"/>
        <charset val="128"/>
      </rPr>
      <t>時）</t>
    </r>
    <rPh sb="0" eb="1">
      <t>ホン</t>
    </rPh>
    <rPh sb="5" eb="7">
      <t>ジッセキ</t>
    </rPh>
    <rPh sb="7" eb="8">
      <t>コウ</t>
    </rPh>
    <phoneticPr fontId="3"/>
  </si>
  <si>
    <r>
      <rPr>
        <b/>
        <sz val="9"/>
        <color indexed="8"/>
        <rFont val="ＭＳ Ｐゴシック"/>
        <family val="3"/>
        <charset val="128"/>
      </rPr>
      <t>本システム実績</t>
    </r>
    <rPh sb="0" eb="1">
      <t>ホン</t>
    </rPh>
    <rPh sb="5" eb="7">
      <t>ジッセキ</t>
    </rPh>
    <phoneticPr fontId="3"/>
  </si>
  <si>
    <r>
      <rPr>
        <b/>
        <sz val="10"/>
        <color indexed="9"/>
        <rFont val="ＭＳ Ｐゴシック"/>
        <family val="3"/>
        <charset val="128"/>
      </rPr>
      <t>本システム生産単価（円</t>
    </r>
    <r>
      <rPr>
        <b/>
        <sz val="10"/>
        <color indexed="9"/>
        <rFont val="Times New Roman"/>
        <family val="1"/>
      </rPr>
      <t>/m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ＭＳ Ｐゴシック"/>
        <family val="3"/>
        <charset val="128"/>
      </rPr>
      <t>）</t>
    </r>
    <rPh sb="5" eb="7">
      <t>セイサン</t>
    </rPh>
    <rPh sb="7" eb="9">
      <t>タンカ</t>
    </rPh>
    <rPh sb="10" eb="11">
      <t>エン</t>
    </rPh>
    <phoneticPr fontId="3"/>
  </si>
  <si>
    <r>
      <t xml:space="preserve"> Z</t>
    </r>
    <r>
      <rPr>
        <b/>
        <sz val="9"/>
        <color indexed="9"/>
        <rFont val="ＭＳ Ｐゴシック"/>
        <family val="3"/>
        <charset val="128"/>
      </rPr>
      <t>／</t>
    </r>
    <r>
      <rPr>
        <b/>
        <sz val="9"/>
        <color indexed="9"/>
        <rFont val="Times New Roman"/>
        <family val="1"/>
      </rPr>
      <t>C</t>
    </r>
    <phoneticPr fontId="3"/>
  </si>
  <si>
    <t>科目　</t>
    <rPh sb="0" eb="2">
      <t>カモク</t>
    </rPh>
    <phoneticPr fontId="3"/>
  </si>
  <si>
    <t>記号</t>
    <rPh sb="0" eb="2">
      <t>キゴウ</t>
    </rPh>
    <phoneticPr fontId="3"/>
  </si>
  <si>
    <t>計算過程</t>
    <rPh sb="0" eb="4">
      <t>ケイサンカテイ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</si>
  <si>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</si>
  <si>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</si>
  <si>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r>
      <rPr>
        <b/>
        <sz val="11"/>
        <rFont val="ＭＳ Ｐゴシック"/>
        <family val="3"/>
        <charset val="128"/>
      </rPr>
      <t>固定費（円</t>
    </r>
    <r>
      <rPr>
        <b/>
        <sz val="11"/>
        <rFont val="Times New Roman"/>
        <family val="1"/>
      </rPr>
      <t>/</t>
    </r>
    <r>
      <rPr>
        <b/>
        <sz val="11"/>
        <rFont val="ＭＳ Ｐゴシック"/>
        <family val="3"/>
        <charset val="128"/>
      </rPr>
      <t>時）</t>
    </r>
    <phoneticPr fontId="3"/>
  </si>
  <si>
    <r>
      <rPr>
        <sz val="11"/>
        <rFont val="ＭＳ Ｐゴシック"/>
        <family val="3"/>
        <charset val="128"/>
      </rPr>
      <t>固定費</t>
    </r>
    <r>
      <rPr>
        <sz val="11"/>
        <rFont val="Times New Roman"/>
        <family val="1"/>
      </rPr>
      <t>(</t>
    </r>
    <r>
      <rPr>
        <sz val="11"/>
        <rFont val="ＭＳ Ｐゴシック"/>
        <family val="3"/>
        <charset val="128"/>
      </rPr>
      <t>資本利子除く）（円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時）</t>
    </r>
    <phoneticPr fontId="3"/>
  </si>
  <si>
    <r>
      <rPr>
        <sz val="11"/>
        <rFont val="ＭＳ Ｐゴシック"/>
        <family val="3"/>
        <charset val="128"/>
      </rPr>
      <t>変動費（人件費除く）（円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時）</t>
    </r>
    <phoneticPr fontId="3"/>
  </si>
  <si>
    <r>
      <rPr>
        <sz val="11"/>
        <rFont val="ＭＳ Ｐゴシック"/>
        <family val="3"/>
        <charset val="128"/>
      </rPr>
      <t>オペレータ（円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日）</t>
    </r>
    <rPh sb="6" eb="7">
      <t>エン</t>
    </rPh>
    <rPh sb="8" eb="9">
      <t>ニチ</t>
    </rPh>
    <phoneticPr fontId="3"/>
  </si>
  <si>
    <r>
      <rPr>
        <sz val="11"/>
        <rFont val="ＭＳ Ｐゴシック"/>
        <family val="3"/>
        <charset val="128"/>
      </rPr>
      <t>作業員（円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日）</t>
    </r>
    <rPh sb="0" eb="3">
      <t>サギョウイン</t>
    </rPh>
    <rPh sb="4" eb="5">
      <t>エン</t>
    </rPh>
    <rPh sb="6" eb="7">
      <t>ニチ</t>
    </rPh>
    <phoneticPr fontId="3"/>
  </si>
  <si>
    <r>
      <rPr>
        <sz val="11"/>
        <rFont val="ＭＳ Ｐゴシック"/>
        <family val="3"/>
        <charset val="128"/>
      </rPr>
      <t>諸雑費率（％）</t>
    </r>
    <rPh sb="0" eb="1">
      <t>ショ</t>
    </rPh>
    <rPh sb="1" eb="3">
      <t>ザッピ</t>
    </rPh>
    <rPh sb="3" eb="4">
      <t>リツ</t>
    </rPh>
    <phoneticPr fontId="1"/>
  </si>
  <si>
    <r>
      <rPr>
        <b/>
        <sz val="11"/>
        <rFont val="ＭＳ Ｐゴシック"/>
        <family val="3"/>
        <charset val="128"/>
      </rPr>
      <t>人件費</t>
    </r>
    <rPh sb="0" eb="3">
      <t>ジンケンヒ</t>
    </rPh>
    <phoneticPr fontId="3"/>
  </si>
  <si>
    <r>
      <rPr>
        <b/>
        <sz val="11"/>
        <rFont val="ＭＳ Ｐゴシック"/>
        <family val="3"/>
        <charset val="128"/>
      </rPr>
      <t>本システム稼働（円</t>
    </r>
    <r>
      <rPr>
        <b/>
        <sz val="11"/>
        <rFont val="Times New Roman"/>
        <family val="1"/>
      </rPr>
      <t>/</t>
    </r>
    <r>
      <rPr>
        <b/>
        <sz val="11"/>
        <rFont val="ＭＳ Ｐゴシック"/>
        <family val="3"/>
        <charset val="128"/>
      </rPr>
      <t>日）</t>
    </r>
    <rPh sb="0" eb="1">
      <t>ホン</t>
    </rPh>
    <rPh sb="5" eb="7">
      <t>カドウ</t>
    </rPh>
    <rPh sb="8" eb="9">
      <t>エン</t>
    </rPh>
    <rPh sb="10" eb="11">
      <t>ニチ</t>
    </rPh>
    <phoneticPr fontId="3"/>
  </si>
  <si>
    <r>
      <rPr>
        <b/>
        <sz val="11"/>
        <rFont val="ＭＳ Ｐゴシック"/>
        <family val="3"/>
        <charset val="128"/>
      </rPr>
      <t>変動費（円</t>
    </r>
    <r>
      <rPr>
        <b/>
        <sz val="11"/>
        <rFont val="Times New Roman"/>
        <family val="1"/>
      </rPr>
      <t>/</t>
    </r>
    <r>
      <rPr>
        <b/>
        <sz val="11"/>
        <rFont val="ＭＳ Ｐゴシック"/>
        <family val="3"/>
        <charset val="128"/>
      </rPr>
      <t>日）</t>
    </r>
    <phoneticPr fontId="3"/>
  </si>
  <si>
    <r>
      <rPr>
        <b/>
        <sz val="11"/>
        <rFont val="ＭＳ Ｐゴシック"/>
        <family val="3"/>
        <charset val="128"/>
      </rPr>
      <t>本システム単価（円</t>
    </r>
    <r>
      <rPr>
        <b/>
        <sz val="11"/>
        <rFont val="Times New Roman"/>
        <family val="1"/>
      </rPr>
      <t>/</t>
    </r>
    <r>
      <rPr>
        <b/>
        <sz val="11"/>
        <rFont val="ＭＳ Ｐゴシック"/>
        <family val="3"/>
        <charset val="128"/>
      </rPr>
      <t>日）</t>
    </r>
    <rPh sb="5" eb="7">
      <t>タンカ</t>
    </rPh>
    <rPh sb="8" eb="9">
      <t>エン</t>
    </rPh>
    <rPh sb="10" eb="11">
      <t>ニチ</t>
    </rPh>
    <phoneticPr fontId="3"/>
  </si>
  <si>
    <t>グラップルソー装着トラックシステム特殊伐採　日額</t>
    <rPh sb="22" eb="24">
      <t>ニチガク</t>
    </rPh>
    <phoneticPr fontId="3"/>
  </si>
  <si>
    <t>市町村森林整備効率化支援歩掛表</t>
    <rPh sb="12" eb="14">
      <t>ブガカリ</t>
    </rPh>
    <rPh sb="14" eb="15">
      <t>ヒョウ</t>
    </rPh>
    <phoneticPr fontId="3"/>
  </si>
  <si>
    <t>グラップルソー装着トラックシステム特殊伐採　計算シート</t>
    <rPh sb="22" eb="24">
      <t>ケイサン</t>
    </rPh>
    <phoneticPr fontId="3"/>
  </si>
  <si>
    <t>作業システム</t>
    <rPh sb="0" eb="2">
      <t>サギョウ</t>
    </rPh>
    <phoneticPr fontId="3"/>
  </si>
  <si>
    <t>グラップルソー装着トラックシステム（フェリンググラップルGMT035・GMT050）</t>
    <phoneticPr fontId="3"/>
  </si>
  <si>
    <t>積算条件</t>
    <rPh sb="0" eb="4">
      <t>セキサンジョウケン</t>
    </rPh>
    <phoneticPr fontId="3"/>
  </si>
  <si>
    <t>特殊運転手１名</t>
    <rPh sb="0" eb="2">
      <t>トクシュ</t>
    </rPh>
    <rPh sb="2" eb="5">
      <t>ウンテンシュ</t>
    </rPh>
    <rPh sb="6" eb="7">
      <t>メイ</t>
    </rPh>
    <phoneticPr fontId="3"/>
  </si>
  <si>
    <t>特殊作業員１名</t>
    <rPh sb="0" eb="5">
      <t>トクシュサギョウイン</t>
    </rPh>
    <rPh sb="6" eb="7">
      <t>メイ</t>
    </rPh>
    <phoneticPr fontId="3"/>
  </si>
  <si>
    <t>普通作業員１名</t>
    <rPh sb="0" eb="5">
      <t>フツウサギョウイン</t>
    </rPh>
    <rPh sb="6" eb="7">
      <t>メイ</t>
    </rPh>
    <phoneticPr fontId="3"/>
  </si>
  <si>
    <t>円</t>
    <rPh sb="0" eb="1">
      <t>エン</t>
    </rPh>
    <phoneticPr fontId="3"/>
  </si>
  <si>
    <t>日単価（円/日）</t>
    <rPh sb="0" eb="1">
      <t>ニチ</t>
    </rPh>
    <rPh sb="1" eb="3">
      <t>タンカ</t>
    </rPh>
    <rPh sb="4" eb="5">
      <t>エン</t>
    </rPh>
    <rPh sb="6" eb="7">
      <t>ニチ</t>
    </rPh>
    <phoneticPr fontId="3"/>
  </si>
  <si>
    <t>作業システムセット人員</t>
    <rPh sb="0" eb="2">
      <t>サギョウ</t>
    </rPh>
    <rPh sb="9" eb="11">
      <t>ジンイン</t>
    </rPh>
    <phoneticPr fontId="3"/>
  </si>
  <si>
    <r>
      <t>材積（円/m</t>
    </r>
    <r>
      <rPr>
        <vertAlign val="superscript"/>
        <sz val="14"/>
        <color indexed="8"/>
        <rFont val="ＭＳ Ｐゴシック"/>
        <family val="3"/>
        <charset val="128"/>
      </rPr>
      <t>3</t>
    </r>
    <r>
      <rPr>
        <sz val="14"/>
        <color indexed="8"/>
        <rFont val="ＭＳ Ｐゴシック"/>
        <family val="3"/>
        <charset val="128"/>
      </rPr>
      <t>）</t>
    </r>
    <rPh sb="0" eb="2">
      <t>ザイセキ</t>
    </rPh>
    <rPh sb="3" eb="4">
      <t>エン</t>
    </rPh>
    <phoneticPr fontId="3"/>
  </si>
  <si>
    <t>長野県公共歩掛単価または直近の軽油価格</t>
    <rPh sb="0" eb="3">
      <t>ナガノケン</t>
    </rPh>
    <rPh sb="3" eb="5">
      <t>コウキョウ</t>
    </rPh>
    <rPh sb="5" eb="7">
      <t>ブガカリ</t>
    </rPh>
    <rPh sb="7" eb="9">
      <t>タンカ</t>
    </rPh>
    <rPh sb="12" eb="14">
      <t>チョッキン</t>
    </rPh>
    <rPh sb="15" eb="17">
      <t>ケイユ</t>
    </rPh>
    <rPh sb="17" eb="19">
      <t>カカク</t>
    </rPh>
    <phoneticPr fontId="3"/>
  </si>
  <si>
    <t>チェーンソーオイル価格（円/ℓ）</t>
    <phoneticPr fontId="3"/>
  </si>
  <si>
    <t>燃料（軽油）価格（円/ℓ）</t>
    <rPh sb="0" eb="2">
      <t>ネンリョウ</t>
    </rPh>
    <rPh sb="3" eb="5">
      <t>ケイユ</t>
    </rPh>
    <rPh sb="6" eb="8">
      <t>カカク</t>
    </rPh>
    <rPh sb="9" eb="10">
      <t>エン</t>
    </rPh>
    <phoneticPr fontId="1"/>
  </si>
  <si>
    <t>チェーンソーオイル価格（円/ℓ）</t>
    <phoneticPr fontId="1"/>
  </si>
  <si>
    <t>公共労務単価入力（日額）</t>
    <rPh sb="0" eb="4">
      <t>コウキョウロウム</t>
    </rPh>
    <rPh sb="4" eb="6">
      <t>タンカ</t>
    </rPh>
    <rPh sb="6" eb="8">
      <t>ニュウリョク</t>
    </rPh>
    <rPh sb="9" eb="11">
      <t>ニチガク</t>
    </rPh>
    <phoneticPr fontId="3"/>
  </si>
  <si>
    <r>
      <rPr>
        <sz val="9"/>
        <rFont val="Yu Gothic"/>
        <family val="3"/>
        <charset val="128"/>
      </rPr>
      <t>　</t>
    </r>
    <r>
      <rPr>
        <sz val="9"/>
        <rFont val="Times New Roman"/>
        <family val="1"/>
      </rPr>
      <t>G+C+VC6</t>
    </r>
    <phoneticPr fontId="3"/>
  </si>
  <si>
    <r>
      <rPr>
        <sz val="9"/>
        <color indexed="8"/>
        <rFont val="ＭＳ Ｐゴシック"/>
        <family val="3"/>
        <charset val="128"/>
      </rPr>
      <t>　公共労務基礎単価</t>
    </r>
    <r>
      <rPr>
        <sz val="9"/>
        <color indexed="8"/>
        <rFont val="Times New Roman"/>
        <family val="1"/>
      </rPr>
      <t>(</t>
    </r>
    <r>
      <rPr>
        <sz val="9"/>
        <color indexed="8"/>
        <rFont val="ＭＳ Ｐゴシック"/>
        <family val="3"/>
        <charset val="128"/>
      </rPr>
      <t>特殊運転手）</t>
    </r>
    <r>
      <rPr>
        <sz val="9"/>
        <color indexed="8"/>
        <rFont val="Times New Roman"/>
        <family val="1"/>
      </rPr>
      <t>6</t>
    </r>
    <r>
      <rPr>
        <sz val="9"/>
        <color indexed="8"/>
        <rFont val="ＭＳ Ｐゴシック"/>
        <family val="3"/>
        <charset val="128"/>
      </rPr>
      <t>時間換算</t>
    </r>
    <rPh sb="1" eb="3">
      <t>コウキョウ</t>
    </rPh>
    <rPh sb="3" eb="5">
      <t>ロウム</t>
    </rPh>
    <rPh sb="5" eb="7">
      <t>キソ</t>
    </rPh>
    <rPh sb="7" eb="9">
      <t>タンカ</t>
    </rPh>
    <rPh sb="10" eb="12">
      <t>トクシュ</t>
    </rPh>
    <rPh sb="12" eb="15">
      <t>ウンテンシュ</t>
    </rPh>
    <rPh sb="17" eb="21">
      <t>ジカンカンサン</t>
    </rPh>
    <phoneticPr fontId="3"/>
  </si>
  <si>
    <r>
      <rPr>
        <sz val="9"/>
        <color indexed="8"/>
        <rFont val="ＭＳ Ｐゴシック"/>
        <family val="3"/>
        <charset val="128"/>
      </rPr>
      <t>　公共労務基礎単価　</t>
    </r>
    <r>
      <rPr>
        <sz val="9"/>
        <color indexed="8"/>
        <rFont val="Times New Roman"/>
        <family val="1"/>
      </rPr>
      <t>6</t>
    </r>
    <r>
      <rPr>
        <sz val="9"/>
        <color indexed="8"/>
        <rFont val="ＭＳ Ｐゴシック"/>
        <family val="3"/>
        <charset val="128"/>
      </rPr>
      <t>時間換算</t>
    </r>
    <rPh sb="1" eb="3">
      <t>コウキョウ</t>
    </rPh>
    <rPh sb="3" eb="5">
      <t>ロウム</t>
    </rPh>
    <rPh sb="5" eb="7">
      <t>キソ</t>
    </rPh>
    <rPh sb="7" eb="9">
      <t>タンカ</t>
    </rPh>
    <rPh sb="11" eb="15">
      <t>ジカンカンサン</t>
    </rPh>
    <phoneticPr fontId="3"/>
  </si>
  <si>
    <r>
      <rPr>
        <sz val="9"/>
        <color indexed="8"/>
        <rFont val="ＭＳ Ｐゴシック"/>
        <family val="3"/>
        <charset val="128"/>
      </rPr>
      <t>　造材歩掛　労務費の</t>
    </r>
    <r>
      <rPr>
        <sz val="9"/>
        <color indexed="8"/>
        <rFont val="Times New Roman"/>
        <family val="1"/>
      </rPr>
      <t>4</t>
    </r>
    <r>
      <rPr>
        <sz val="9"/>
        <color indexed="8"/>
        <rFont val="ＭＳ Ｐゴシック"/>
        <family val="3"/>
        <charset val="128"/>
      </rPr>
      <t>％</t>
    </r>
    <rPh sb="3" eb="5">
      <t>ブガカリ</t>
    </rPh>
    <rPh sb="6" eb="9">
      <t>ロウムヒ</t>
    </rPh>
    <phoneticPr fontId="3"/>
  </si>
  <si>
    <r>
      <rPr>
        <sz val="9"/>
        <color indexed="8"/>
        <rFont val="Yu Gothic"/>
        <family val="3"/>
        <charset val="128"/>
      </rPr>
      <t>　</t>
    </r>
    <r>
      <rPr>
        <sz val="9"/>
        <color indexed="8"/>
        <rFont val="Times New Roman"/>
        <family val="1"/>
      </rPr>
      <t>P×6</t>
    </r>
    <r>
      <rPr>
        <sz val="9"/>
        <color indexed="8"/>
        <rFont val="ＭＳ Ｐゴシック"/>
        <family val="3"/>
        <charset val="128"/>
      </rPr>
      <t>時間</t>
    </r>
    <rPh sb="4" eb="6">
      <t>ジカン</t>
    </rPh>
    <phoneticPr fontId="3"/>
  </si>
  <si>
    <r>
      <rPr>
        <sz val="9"/>
        <color indexed="8"/>
        <rFont val="Yu Gothic"/>
        <family val="3"/>
        <charset val="128"/>
      </rPr>
      <t>　</t>
    </r>
    <r>
      <rPr>
        <sz val="9"/>
        <color indexed="8"/>
        <rFont val="Times New Roman"/>
        <family val="1"/>
      </rPr>
      <t>VC×6</t>
    </r>
    <r>
      <rPr>
        <sz val="9"/>
        <color indexed="8"/>
        <rFont val="ＭＳ Ｐ明朝"/>
        <family val="1"/>
        <charset val="128"/>
      </rPr>
      <t>時間</t>
    </r>
    <rPh sb="5" eb="7">
      <t>ジカン</t>
    </rPh>
    <phoneticPr fontId="3"/>
  </si>
  <si>
    <t>　実数入力</t>
    <rPh sb="1" eb="3">
      <t>ジツスウ</t>
    </rPh>
    <rPh sb="3" eb="5">
      <t>ニュウリョク</t>
    </rPh>
    <phoneticPr fontId="3"/>
  </si>
  <si>
    <t>グラップルソー装着トラックシステム特殊伐採　単価表</t>
    <rPh sb="22" eb="25">
      <t>タンカヒョウ</t>
    </rPh>
    <phoneticPr fontId="3"/>
  </si>
  <si>
    <t>３名（オペレーター１名・作業員２名）</t>
    <rPh sb="1" eb="2">
      <t>メイ</t>
    </rPh>
    <rPh sb="10" eb="11">
      <t>メイ</t>
    </rPh>
    <rPh sb="12" eb="15">
      <t>サギョウイン</t>
    </rPh>
    <rPh sb="16" eb="17">
      <t>メイ</t>
    </rPh>
    <phoneticPr fontId="3"/>
  </si>
  <si>
    <t>P</t>
  </si>
  <si>
    <t>P1</t>
  </si>
  <si>
    <t>VC</t>
  </si>
  <si>
    <t>G1</t>
  </si>
  <si>
    <t>G2</t>
  </si>
  <si>
    <t>#1</t>
  </si>
  <si>
    <t>G</t>
  </si>
  <si>
    <t>Z</t>
  </si>
  <si>
    <t>PC1</t>
  </si>
  <si>
    <r>
      <rPr>
        <b/>
        <sz val="10"/>
        <rFont val="ＭＳ Ｐゴシック"/>
        <family val="3"/>
        <charset val="128"/>
      </rPr>
      <t>本システム生産単価（円</t>
    </r>
    <r>
      <rPr>
        <b/>
        <sz val="10"/>
        <rFont val="Times New Roman"/>
        <family val="1"/>
      </rPr>
      <t>/m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ＭＳ Ｐゴシック"/>
        <family val="3"/>
        <charset val="128"/>
      </rPr>
      <t>）</t>
    </r>
    <rPh sb="5" eb="7">
      <t>セイサン</t>
    </rPh>
    <rPh sb="7" eb="9">
      <t>タンカ</t>
    </rPh>
    <rPh sb="10" eb="11">
      <t>エン</t>
    </rPh>
    <phoneticPr fontId="3"/>
  </si>
  <si>
    <r>
      <rPr>
        <b/>
        <sz val="12"/>
        <color indexed="8"/>
        <rFont val="ＭＳ ゴシック"/>
        <family val="3"/>
        <charset val="128"/>
      </rPr>
      <t>市町村森林整備効率化支援歩掛表</t>
    </r>
    <rPh sb="12" eb="14">
      <t>ブガカリ</t>
    </rPh>
    <rPh sb="14" eb="15">
      <t>ヒョウ</t>
    </rPh>
    <phoneticPr fontId="3"/>
  </si>
  <si>
    <r>
      <rPr>
        <b/>
        <sz val="11"/>
        <color indexed="8"/>
        <rFont val="ＭＳ ゴシック"/>
        <family val="3"/>
        <charset val="128"/>
      </rPr>
      <t>科目　</t>
    </r>
    <rPh sb="0" eb="2">
      <t>カモク</t>
    </rPh>
    <phoneticPr fontId="3"/>
  </si>
  <si>
    <r>
      <rPr>
        <b/>
        <sz val="14"/>
        <color indexed="8"/>
        <rFont val="ＭＳ ゴシック"/>
        <family val="3"/>
        <charset val="128"/>
      </rPr>
      <t>記号</t>
    </r>
    <rPh sb="0" eb="2">
      <t>キゴウ</t>
    </rPh>
    <phoneticPr fontId="3"/>
  </si>
  <si>
    <r>
      <rPr>
        <b/>
        <sz val="14"/>
        <color indexed="8"/>
        <rFont val="ＭＳ ゴシック"/>
        <family val="3"/>
        <charset val="128"/>
      </rPr>
      <t>計算過程</t>
    </r>
    <rPh sb="0" eb="4">
      <t>ケイサンカテイ</t>
    </rPh>
    <phoneticPr fontId="3"/>
  </si>
  <si>
    <r>
      <rPr>
        <b/>
        <sz val="14"/>
        <color indexed="8"/>
        <rFont val="ＭＳ ゴシック"/>
        <family val="3"/>
        <charset val="128"/>
      </rPr>
      <t>金額（円）</t>
    </r>
    <rPh sb="0" eb="2">
      <t>キンガク</t>
    </rPh>
    <rPh sb="3" eb="4">
      <t>エン</t>
    </rPh>
    <phoneticPr fontId="3"/>
  </si>
  <si>
    <r>
      <rPr>
        <b/>
        <sz val="14"/>
        <color indexed="8"/>
        <rFont val="ＭＳ ゴシック"/>
        <family val="3"/>
        <charset val="128"/>
      </rPr>
      <t>備考</t>
    </r>
    <rPh sb="0" eb="2">
      <t>ビコウ</t>
    </rPh>
    <phoneticPr fontId="3"/>
  </si>
  <si>
    <r>
      <rPr>
        <b/>
        <sz val="11"/>
        <rFont val="ＭＳ Ｐゴシック"/>
        <family val="3"/>
        <charset val="128"/>
      </rPr>
      <t>固定費（円</t>
    </r>
    <r>
      <rPr>
        <b/>
        <sz val="11"/>
        <rFont val="Times New Roman"/>
        <family val="1"/>
      </rPr>
      <t>/</t>
    </r>
    <r>
      <rPr>
        <b/>
        <sz val="11"/>
        <rFont val="ＭＳ Ｐゴシック"/>
        <family val="3"/>
        <charset val="128"/>
      </rPr>
      <t>時）</t>
    </r>
  </si>
  <si>
    <r>
      <rPr>
        <sz val="11"/>
        <rFont val="ＭＳ Ｐゴシック"/>
        <family val="3"/>
        <charset val="128"/>
      </rPr>
      <t>固定費（資本利子除く）（円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時）</t>
    </r>
    <phoneticPr fontId="3"/>
  </si>
  <si>
    <t xml:space="preserve"> Z／C</t>
  </si>
  <si>
    <t>　本システム実績</t>
    <rPh sb="1" eb="2">
      <t>ホン</t>
    </rPh>
    <rPh sb="6" eb="8">
      <t>ジッセキ</t>
    </rPh>
    <phoneticPr fontId="3"/>
  </si>
  <si>
    <t>グラップルソー装着トラックシステム特殊伐採　材積</t>
    <rPh sb="22" eb="24">
      <t>ザイセキ</t>
    </rPh>
    <phoneticPr fontId="3"/>
  </si>
  <si>
    <t>○○市町村　○○課　○○係</t>
    <rPh sb="2" eb="5">
      <t>シチョウソン</t>
    </rPh>
    <rPh sb="8" eb="9">
      <t>カ</t>
    </rPh>
    <rPh sb="12" eb="13">
      <t>カカリ</t>
    </rPh>
    <phoneticPr fontId="3"/>
  </si>
  <si>
    <t>適用単価世代</t>
    <rPh sb="0" eb="2">
      <t>テキヨウ</t>
    </rPh>
    <rPh sb="2" eb="6">
      <t>タンカセダイ</t>
    </rPh>
    <phoneticPr fontId="3"/>
  </si>
  <si>
    <t>適用単世代　</t>
    <rPh sb="0" eb="2">
      <t>テキヨウ</t>
    </rPh>
    <rPh sb="2" eb="3">
      <t>タン</t>
    </rPh>
    <rPh sb="3" eb="5">
      <t>セダイ</t>
    </rPh>
    <phoneticPr fontId="3"/>
  </si>
  <si>
    <t>　選択（プルダウン）</t>
    <rPh sb="1" eb="3">
      <t>センタク</t>
    </rPh>
    <phoneticPr fontId="3"/>
  </si>
  <si>
    <r>
      <t>　　　　　　　</t>
    </r>
    <r>
      <rPr>
        <b/>
        <sz val="16"/>
        <color rgb="FFFFFFFF"/>
        <rFont val="ＭＳ ゴシック"/>
        <family val="3"/>
        <charset val="128"/>
      </rPr>
      <t>　　　簡単計算（Excel支援ツール）　　　</t>
    </r>
    <r>
      <rPr>
        <b/>
        <sz val="14"/>
        <color rgb="FFFFFFFF"/>
        <rFont val="ＭＳ ゴシック"/>
        <family val="3"/>
        <charset val="128"/>
      </rPr>
      <t>　　　　　　</t>
    </r>
  </si>
  <si>
    <t>「歩掛（案）：日当り」と「参考歩掛（案）：材積当り」の費用を簡単に計算できるシート（計算ソフトExcel版）を作成しました。</t>
  </si>
  <si>
    <t>〒380-8570</t>
  </si>
  <si>
    <t>長野県長野市大字南長野字幅下692-2</t>
  </si>
  <si>
    <t>TEL（直通）026-235-7264</t>
    <phoneticPr fontId="80"/>
  </si>
  <si>
    <t>E-mail：shinrin-kanri@pref.nagano.lg.jp</t>
  </si>
  <si>
    <t>【計算ソフトExcel版　計算シート＿グラップルソー装着トラックシステム特殊伐採】</t>
  </si>
  <si>
    <r>
      <t xml:space="preserve">     </t>
    </r>
    <r>
      <rPr>
        <sz val="11"/>
        <color theme="1"/>
        <rFont val="BIZ UDゴシック"/>
        <family val="3"/>
        <charset val="128"/>
      </rPr>
      <t>使用Excel　Excel</t>
    </r>
    <r>
      <rPr>
        <sz val="10.5"/>
        <color theme="1"/>
        <rFont val="BIZ UDゴシック"/>
        <family val="3"/>
        <charset val="128"/>
      </rPr>
      <t xml:space="preserve"> </t>
    </r>
    <r>
      <rPr>
        <sz val="11"/>
        <color theme="1"/>
        <rFont val="BIZ UDゴシック"/>
        <family val="3"/>
        <charset val="128"/>
      </rPr>
      <t>Excel2007～以降（xlsx）</t>
    </r>
  </si>
  <si>
    <r>
      <t xml:space="preserve">     </t>
    </r>
    <r>
      <rPr>
        <sz val="11"/>
        <color theme="1"/>
        <rFont val="BIZ UDゴシック"/>
        <family val="3"/>
        <charset val="128"/>
      </rPr>
      <t>構成：入力シート、出力シート、計算シート</t>
    </r>
  </si>
  <si>
    <r>
      <t xml:space="preserve">     </t>
    </r>
    <r>
      <rPr>
        <sz val="11"/>
        <color theme="1"/>
        <rFont val="BIZ UDゴシック"/>
        <family val="3"/>
        <charset val="128"/>
      </rPr>
      <t>入力シート：“円／日”または“円／m</t>
    </r>
    <r>
      <rPr>
        <vertAlign val="superscript"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”の選択、変動する「燃料価格」と人件費（公共労務基礎単価）のみ入力</t>
    </r>
  </si>
  <si>
    <r>
      <t xml:space="preserve">     </t>
    </r>
    <r>
      <rPr>
        <sz val="11"/>
        <color theme="1"/>
        <rFont val="BIZ UDゴシック"/>
        <family val="3"/>
        <charset val="128"/>
      </rPr>
      <t>出力シート：単価表形式。固定費とシステム単価（円／日）、または固定費と工程（m</t>
    </r>
    <r>
      <rPr>
        <vertAlign val="superscript"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／時）及びシステム生産単価（円／m</t>
    </r>
    <r>
      <rPr>
        <vertAlign val="superscript"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）</t>
    </r>
  </si>
  <si>
    <r>
      <t xml:space="preserve">     </t>
    </r>
    <r>
      <rPr>
        <sz val="11"/>
        <color theme="1"/>
        <rFont val="BIZ UDゴシック"/>
        <family val="3"/>
        <charset val="128"/>
      </rPr>
      <t>計算シート：出力はしないが、p24「表3-8　作業システムの歩掛（案）計算の適用項目」の様式。積算根拠として保存</t>
    </r>
  </si>
  <si>
    <r>
      <t xml:space="preserve">     </t>
    </r>
    <r>
      <rPr>
        <sz val="11"/>
        <color theme="1"/>
        <rFont val="BIZ UDゴシック"/>
        <family val="3"/>
        <charset val="128"/>
      </rPr>
      <t>シート保護：入力規制及びシート保護を設定</t>
    </r>
  </si>
  <si>
    <t>市町村へ配付します。マニュアル等を確認いただき、ご不明な点がございましたら長野県林務部 森林政策課 （森林経営管理支援センター）に問い合わせてください。</t>
    <rPh sb="15" eb="16">
      <t>ナド</t>
    </rPh>
    <rPh sb="17" eb="19">
      <t>カクニン</t>
    </rPh>
    <rPh sb="25" eb="27">
      <t>フメイ</t>
    </rPh>
    <rPh sb="28" eb="29">
      <t>テン</t>
    </rPh>
    <rPh sb="37" eb="39">
      <t>ナガノ</t>
    </rPh>
    <phoneticPr fontId="8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</si>
</sst>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.000;[Red]\-#,##0.000"/>
    <numFmt numFmtId="178" formatCode="#,##0.0000;[Red]\-#,##0.0000"/>
    <numFmt numFmtId="179" formatCode="0.00_);[Red]\(0.00\)"/>
  </numFmts>
  <fonts count="8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6"/>
      <name val="ＭＳ Ｐゴシック"/>
      <family val="3"/>
      <charset val="128"/>
    </font>
    <font>
      <sz val="18"/>
      <color indexed="8"/>
      <name val="Times New Roman"/>
      <family val="1"/>
    </font>
    <font>
      <sz val="18"/>
      <color indexed="8"/>
      <name val="ＭＳ Ｐゴシック"/>
      <family val="3"/>
      <charset val="128"/>
    </font>
    <font>
      <sz val="11"/>
      <color indexed="8"/>
      <name val="Yu Gothic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Times New Roman"/>
      <family val="1"/>
    </font>
    <font>
      <sz val="10"/>
      <name val="ＭＳ Ｐゴシック"/>
      <family val="3"/>
      <charset val="128"/>
    </font>
    <font>
      <sz val="9"/>
      <color indexed="8"/>
      <name val="Times New Roman"/>
      <family val="1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sz val="10"/>
      <name val="ＭＳ Ｐゴシック"/>
      <family val="3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b/>
      <sz val="10"/>
      <color indexed="9"/>
      <name val="Times New Roman"/>
      <family val="1"/>
    </font>
    <font>
      <b/>
      <sz val="10"/>
      <color indexed="9"/>
      <name val="ＭＳ Ｐゴシック"/>
      <family val="3"/>
      <charset val="128"/>
    </font>
    <font>
      <b/>
      <sz val="9"/>
      <color indexed="9"/>
      <name val="Yu Gothic"/>
      <family val="3"/>
      <charset val="128"/>
    </font>
    <font>
      <b/>
      <sz val="9"/>
      <color indexed="9"/>
      <name val="Times New Roman"/>
      <family val="1"/>
    </font>
    <font>
      <vertAlign val="superscript"/>
      <sz val="18"/>
      <color indexed="8"/>
      <name val="Times New Roman"/>
      <family val="1"/>
    </font>
    <font>
      <sz val="9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9"/>
      <name val="Times New Roman"/>
      <family val="1"/>
    </font>
    <font>
      <b/>
      <sz val="9"/>
      <color indexed="9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Times New Roman"/>
      <family val="1"/>
    </font>
    <font>
      <b/>
      <sz val="11"/>
      <name val="ＭＳ Ｐゴシック"/>
      <family val="3"/>
      <charset val="128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11"/>
      <name val="Times New Roman"/>
      <family val="1"/>
    </font>
    <font>
      <b/>
      <sz val="12"/>
      <color indexed="8"/>
      <name val="ＭＳ ゴシック"/>
      <family val="3"/>
      <charset val="128"/>
    </font>
    <font>
      <b/>
      <sz val="14"/>
      <name val="Times New Roman"/>
      <family val="1"/>
    </font>
    <font>
      <sz val="14"/>
      <name val="Times New Roman"/>
      <family val="1"/>
    </font>
    <font>
      <vertAlign val="superscript"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Times New Roman"/>
      <family val="1"/>
    </font>
    <font>
      <sz val="9"/>
      <name val="Yu Gothic"/>
      <family val="3"/>
      <charset val="128"/>
    </font>
    <font>
      <sz val="9"/>
      <color indexed="8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3D3F43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22"/>
      <color theme="0"/>
      <name val="ＭＳ ゴシック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0" tint="-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ＭＳ Ｐゴシック"/>
      <family val="3"/>
      <charset val="128"/>
    </font>
    <font>
      <b/>
      <sz val="14"/>
      <color theme="0"/>
      <name val="Times New Roman"/>
      <family val="1"/>
    </font>
    <font>
      <b/>
      <sz val="22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Times New Roman"/>
      <family val="1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FFFF"/>
      <name val="ＭＳ ゴシック"/>
      <family val="3"/>
      <charset val="128"/>
    </font>
    <font>
      <b/>
      <sz val="16"/>
      <color rgb="FFFFFFFF"/>
      <name val="ＭＳ ゴシック"/>
      <family val="3"/>
      <charset val="128"/>
    </font>
    <font>
      <sz val="11"/>
      <color theme="1"/>
      <name val="Century"/>
      <family val="1"/>
    </font>
    <font>
      <sz val="11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48" fillId="0" borderId="0">
      <alignment vertical="center"/>
    </xf>
  </cellStyleXfs>
  <cellXfs count="204">
    <xf numFmtId="0" fontId="0" fillId="0" borderId="0" xfId="0">
      <alignment vertical="center"/>
    </xf>
    <xf numFmtId="0" fontId="49" fillId="0" borderId="0" xfId="0" applyFont="1">
      <alignment vertical="center"/>
    </xf>
    <xf numFmtId="0" fontId="49" fillId="2" borderId="0" xfId="0" applyFont="1" applyFill="1">
      <alignment vertical="center"/>
    </xf>
    <xf numFmtId="0" fontId="50" fillId="2" borderId="0" xfId="0" applyFont="1" applyFill="1">
      <alignment vertical="center"/>
    </xf>
    <xf numFmtId="0" fontId="50" fillId="2" borderId="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50" fillId="0" borderId="0" xfId="0" applyFont="1">
      <alignment vertical="center"/>
    </xf>
    <xf numFmtId="0" fontId="8" fillId="3" borderId="4" xfId="2" applyFont="1" applyFill="1" applyBorder="1" applyAlignment="1">
      <alignment horizontal="left" vertical="center"/>
    </xf>
    <xf numFmtId="0" fontId="8" fillId="3" borderId="5" xfId="2" applyFont="1" applyFill="1" applyBorder="1" applyAlignment="1">
      <alignment horizontal="center" vertical="center" wrapText="1" shrinkToFit="1"/>
    </xf>
    <xf numFmtId="0" fontId="51" fillId="3" borderId="6" xfId="0" applyFont="1" applyFill="1" applyBorder="1">
      <alignment vertical="center"/>
    </xf>
    <xf numFmtId="0" fontId="8" fillId="3" borderId="4" xfId="2" applyFont="1" applyFill="1" applyBorder="1" applyAlignment="1">
      <alignment horizontal="left" vertical="center" shrinkToFit="1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center" vertical="center" shrinkToFit="1"/>
    </xf>
    <xf numFmtId="0" fontId="8" fillId="2" borderId="5" xfId="2" applyFont="1" applyFill="1" applyBorder="1" applyAlignment="1">
      <alignment horizontal="left" vertical="center" shrinkToFit="1"/>
    </xf>
    <xf numFmtId="0" fontId="51" fillId="2" borderId="6" xfId="0" applyFont="1" applyFill="1" applyBorder="1">
      <alignment vertical="center"/>
    </xf>
    <xf numFmtId="0" fontId="51" fillId="2" borderId="6" xfId="0" applyFont="1" applyFill="1" applyBorder="1" applyAlignment="1">
      <alignment vertical="center" wrapText="1"/>
    </xf>
    <xf numFmtId="0" fontId="8" fillId="4" borderId="5" xfId="2" applyFont="1" applyFill="1" applyBorder="1" applyAlignment="1">
      <alignment horizontal="center" vertical="center" wrapText="1" shrinkToFit="1"/>
    </xf>
    <xf numFmtId="0" fontId="51" fillId="4" borderId="6" xfId="0" applyFont="1" applyFill="1" applyBorder="1">
      <alignment vertical="center"/>
    </xf>
    <xf numFmtId="38" fontId="49" fillId="0" borderId="0" xfId="1" applyFont="1" applyAlignment="1">
      <alignment horizontal="center" vertical="center"/>
    </xf>
    <xf numFmtId="40" fontId="49" fillId="0" borderId="0" xfId="1" applyNumberFormat="1" applyFont="1" applyAlignment="1">
      <alignment horizontal="center" vertical="center"/>
    </xf>
    <xf numFmtId="38" fontId="52" fillId="0" borderId="0" xfId="1" applyFont="1" applyAlignment="1">
      <alignment horizontal="center" vertical="center" wrapText="1"/>
    </xf>
    <xf numFmtId="177" fontId="49" fillId="0" borderId="0" xfId="1" applyNumberFormat="1" applyFont="1" applyAlignment="1">
      <alignment horizontal="center" vertical="center"/>
    </xf>
    <xf numFmtId="38" fontId="49" fillId="0" borderId="0" xfId="1" applyFont="1">
      <alignment vertical="center"/>
    </xf>
    <xf numFmtId="0" fontId="8" fillId="2" borderId="5" xfId="2" applyFont="1" applyFill="1" applyBorder="1" applyAlignment="1">
      <alignment horizontal="center" vertical="center" wrapText="1" shrinkToFit="1"/>
    </xf>
    <xf numFmtId="0" fontId="8" fillId="2" borderId="5" xfId="2" applyFont="1" applyFill="1" applyBorder="1" applyAlignment="1">
      <alignment horizontal="left" vertical="center" wrapText="1" shrinkToFit="1"/>
    </xf>
    <xf numFmtId="0" fontId="53" fillId="0" borderId="0" xfId="0" applyFont="1">
      <alignment vertical="center"/>
    </xf>
    <xf numFmtId="179" fontId="49" fillId="0" borderId="0" xfId="0" applyNumberFormat="1" applyFont="1">
      <alignment vertical="center"/>
    </xf>
    <xf numFmtId="0" fontId="16" fillId="5" borderId="5" xfId="2" applyFont="1" applyFill="1" applyBorder="1" applyAlignment="1">
      <alignment horizontal="center" vertical="center" wrapText="1" shrinkToFit="1"/>
    </xf>
    <xf numFmtId="0" fontId="54" fillId="5" borderId="6" xfId="0" applyFont="1" applyFill="1" applyBorder="1">
      <alignment vertical="center"/>
    </xf>
    <xf numFmtId="0" fontId="17" fillId="2" borderId="4" xfId="2" applyFont="1" applyFill="1" applyBorder="1" applyAlignment="1">
      <alignment horizontal="left" vertical="center"/>
    </xf>
    <xf numFmtId="0" fontId="17" fillId="2" borderId="7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center" vertical="center" wrapText="1" shrinkToFit="1"/>
    </xf>
    <xf numFmtId="0" fontId="51" fillId="2" borderId="9" xfId="0" applyFont="1" applyFill="1" applyBorder="1">
      <alignment vertical="center"/>
    </xf>
    <xf numFmtId="0" fontId="8" fillId="6" borderId="10" xfId="2" applyFont="1" applyFill="1" applyBorder="1" applyAlignment="1">
      <alignment horizontal="left" vertical="center"/>
    </xf>
    <xf numFmtId="0" fontId="8" fillId="6" borderId="11" xfId="2" applyFont="1" applyFill="1" applyBorder="1" applyAlignment="1">
      <alignment horizontal="center" vertical="center" wrapText="1" shrinkToFit="1"/>
    </xf>
    <xf numFmtId="0" fontId="51" fillId="6" borderId="6" xfId="0" applyFont="1" applyFill="1" applyBorder="1">
      <alignment vertical="center"/>
    </xf>
    <xf numFmtId="0" fontId="8" fillId="6" borderId="4" xfId="2" applyFont="1" applyFill="1" applyBorder="1" applyAlignment="1">
      <alignment horizontal="left" vertical="center"/>
    </xf>
    <xf numFmtId="0" fontId="8" fillId="6" borderId="5" xfId="2" applyFont="1" applyFill="1" applyBorder="1" applyAlignment="1">
      <alignment horizontal="center" vertical="center" wrapText="1" shrinkToFit="1"/>
    </xf>
    <xf numFmtId="0" fontId="16" fillId="7" borderId="4" xfId="2" applyFont="1" applyFill="1" applyBorder="1" applyAlignment="1">
      <alignment horizontal="left" vertical="center"/>
    </xf>
    <xf numFmtId="0" fontId="16" fillId="7" borderId="5" xfId="2" applyFont="1" applyFill="1" applyBorder="1" applyAlignment="1">
      <alignment horizontal="center" vertical="center" wrapText="1" shrinkToFit="1"/>
    </xf>
    <xf numFmtId="0" fontId="54" fillId="7" borderId="6" xfId="0" applyFont="1" applyFill="1" applyBorder="1">
      <alignment vertical="center"/>
    </xf>
    <xf numFmtId="0" fontId="16" fillId="7" borderId="12" xfId="2" applyFont="1" applyFill="1" applyBorder="1" applyAlignment="1">
      <alignment horizontal="left" vertical="center"/>
    </xf>
    <xf numFmtId="0" fontId="16" fillId="7" borderId="13" xfId="2" applyFont="1" applyFill="1" applyBorder="1" applyAlignment="1">
      <alignment horizontal="center" vertical="center" wrapText="1" shrinkToFit="1"/>
    </xf>
    <xf numFmtId="0" fontId="54" fillId="7" borderId="14" xfId="0" applyFont="1" applyFill="1" applyBorder="1">
      <alignment vertical="center"/>
    </xf>
    <xf numFmtId="0" fontId="55" fillId="8" borderId="15" xfId="2" applyFont="1" applyFill="1" applyBorder="1" applyAlignment="1">
      <alignment horizontal="left" vertical="center"/>
    </xf>
    <xf numFmtId="0" fontId="55" fillId="8" borderId="16" xfId="2" applyFont="1" applyFill="1" applyBorder="1" applyAlignment="1">
      <alignment horizontal="center" vertical="center" wrapText="1" shrinkToFit="1"/>
    </xf>
    <xf numFmtId="0" fontId="56" fillId="8" borderId="17" xfId="0" applyFont="1" applyFill="1" applyBorder="1">
      <alignment vertical="center"/>
    </xf>
    <xf numFmtId="38" fontId="49" fillId="0" borderId="0" xfId="0" applyNumberFormat="1" applyFont="1">
      <alignment vertical="center"/>
    </xf>
    <xf numFmtId="38" fontId="50" fillId="0" borderId="0" xfId="0" applyNumberFormat="1" applyFont="1">
      <alignment vertical="center"/>
    </xf>
    <xf numFmtId="0" fontId="51" fillId="2" borderId="2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 wrapText="1" shrinkToFit="1"/>
    </xf>
    <xf numFmtId="0" fontId="51" fillId="2" borderId="6" xfId="0" applyFont="1" applyFill="1" applyBorder="1" applyAlignment="1">
      <alignment vertical="center" wrapText="1"/>
    </xf>
    <xf numFmtId="2" fontId="49" fillId="0" borderId="0" xfId="0" applyNumberFormat="1" applyFont="1">
      <alignment vertical="center"/>
    </xf>
    <xf numFmtId="0" fontId="8" fillId="4" borderId="4" xfId="2" applyFont="1" applyFill="1" applyBorder="1" applyAlignment="1">
      <alignment horizontal="left" vertical="center" wrapText="1" shrinkToFit="1"/>
    </xf>
    <xf numFmtId="0" fontId="14" fillId="5" borderId="4" xfId="2" applyFont="1" applyFill="1" applyBorder="1" applyAlignment="1">
      <alignment horizontal="left" vertical="center" wrapText="1" shrinkToFit="1"/>
    </xf>
    <xf numFmtId="0" fontId="17" fillId="2" borderId="4" xfId="2" applyFont="1" applyFill="1" applyBorder="1" applyAlignment="1">
      <alignment horizontal="left" vertical="center" wrapText="1" shrinkToFit="1"/>
    </xf>
    <xf numFmtId="0" fontId="14" fillId="2" borderId="7" xfId="2" applyFont="1" applyFill="1" applyBorder="1" applyAlignment="1">
      <alignment horizontal="left" vertical="center" wrapText="1" shrinkToFit="1"/>
    </xf>
    <xf numFmtId="0" fontId="16" fillId="2" borderId="8" xfId="2" applyFont="1" applyFill="1" applyBorder="1" applyAlignment="1">
      <alignment horizontal="center" vertical="center" wrapText="1" shrinkToFit="1"/>
    </xf>
    <xf numFmtId="0" fontId="54" fillId="2" borderId="9" xfId="0" applyFont="1" applyFill="1" applyBorder="1">
      <alignment vertical="center"/>
    </xf>
    <xf numFmtId="0" fontId="8" fillId="6" borderId="10" xfId="2" applyFont="1" applyFill="1" applyBorder="1" applyAlignment="1">
      <alignment horizontal="left" vertical="center" wrapText="1" shrinkToFit="1"/>
    </xf>
    <xf numFmtId="0" fontId="8" fillId="6" borderId="4" xfId="2" applyFont="1" applyFill="1" applyBorder="1" applyAlignment="1">
      <alignment horizontal="left" vertical="center" wrapText="1" shrinkToFit="1"/>
    </xf>
    <xf numFmtId="0" fontId="16" fillId="6" borderId="4" xfId="2" applyFont="1" applyFill="1" applyBorder="1" applyAlignment="1">
      <alignment horizontal="left" vertical="center" wrapText="1" shrinkToFit="1"/>
    </xf>
    <xf numFmtId="0" fontId="16" fillId="6" borderId="5" xfId="2" applyFont="1" applyFill="1" applyBorder="1" applyAlignment="1">
      <alignment horizontal="center" vertical="center" wrapText="1" shrinkToFit="1"/>
    </xf>
    <xf numFmtId="0" fontId="54" fillId="6" borderId="6" xfId="0" applyFont="1" applyFill="1" applyBorder="1">
      <alignment vertical="center"/>
    </xf>
    <xf numFmtId="0" fontId="16" fillId="4" borderId="4" xfId="2" applyFont="1" applyFill="1" applyBorder="1" applyAlignment="1">
      <alignment horizontal="left" vertical="center" wrapText="1" shrinkToFit="1"/>
    </xf>
    <xf numFmtId="0" fontId="16" fillId="4" borderId="5" xfId="2" applyFont="1" applyFill="1" applyBorder="1" applyAlignment="1">
      <alignment horizontal="center" vertical="center" wrapText="1" shrinkToFit="1"/>
    </xf>
    <xf numFmtId="0" fontId="54" fillId="4" borderId="6" xfId="0" applyFont="1" applyFill="1" applyBorder="1">
      <alignment vertical="center"/>
    </xf>
    <xf numFmtId="0" fontId="55" fillId="8" borderId="15" xfId="2" applyFont="1" applyFill="1" applyBorder="1" applyAlignment="1">
      <alignment horizontal="left" vertical="center" wrapText="1" shrinkToFit="1"/>
    </xf>
    <xf numFmtId="0" fontId="56" fillId="8" borderId="17" xfId="0" applyFont="1" applyFill="1" applyBorder="1">
      <alignment vertical="center"/>
    </xf>
    <xf numFmtId="0" fontId="0" fillId="0" borderId="0" xfId="0" applyFont="1">
      <alignment vertical="center"/>
    </xf>
    <xf numFmtId="0" fontId="8" fillId="0" borderId="5" xfId="2" applyFont="1" applyFill="1" applyBorder="1" applyAlignment="1">
      <alignment horizontal="center" vertical="center" wrapText="1" shrinkToFit="1"/>
    </xf>
    <xf numFmtId="0" fontId="57" fillId="5" borderId="5" xfId="0" applyFont="1" applyFill="1" applyBorder="1">
      <alignment vertical="center"/>
    </xf>
    <xf numFmtId="0" fontId="8" fillId="9" borderId="10" xfId="2" applyFont="1" applyFill="1" applyBorder="1" applyAlignment="1">
      <alignment horizontal="left" vertical="center"/>
    </xf>
    <xf numFmtId="0" fontId="8" fillId="9" borderId="11" xfId="2" applyFont="1" applyFill="1" applyBorder="1" applyAlignment="1">
      <alignment horizontal="center" vertical="center" wrapText="1" shrinkToFit="1"/>
    </xf>
    <xf numFmtId="0" fontId="51" fillId="9" borderId="18" xfId="0" applyFont="1" applyFill="1" applyBorder="1">
      <alignment vertical="center"/>
    </xf>
    <xf numFmtId="0" fontId="8" fillId="0" borderId="4" xfId="2" applyFont="1" applyFill="1" applyBorder="1" applyAlignment="1">
      <alignment horizontal="left" vertical="center"/>
    </xf>
    <xf numFmtId="0" fontId="51" fillId="0" borderId="6" xfId="0" applyFont="1" applyFill="1" applyBorder="1">
      <alignment vertical="center"/>
    </xf>
    <xf numFmtId="0" fontId="8" fillId="5" borderId="4" xfId="2" applyFont="1" applyFill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 shrinkToFit="1"/>
    </xf>
    <xf numFmtId="0" fontId="51" fillId="5" borderId="6" xfId="0" applyFont="1" applyFill="1" applyBorder="1">
      <alignment vertical="center"/>
    </xf>
    <xf numFmtId="0" fontId="8" fillId="0" borderId="4" xfId="2" applyFont="1" applyFill="1" applyBorder="1" applyAlignment="1">
      <alignment horizontal="left" vertical="center" shrinkToFit="1"/>
    </xf>
    <xf numFmtId="0" fontId="58" fillId="5" borderId="4" xfId="2" applyFont="1" applyFill="1" applyBorder="1" applyAlignment="1">
      <alignment horizontal="left" vertical="center"/>
    </xf>
    <xf numFmtId="0" fontId="14" fillId="6" borderId="4" xfId="2" applyFont="1" applyFill="1" applyBorder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7" fillId="2" borderId="0" xfId="0" applyFont="1" applyFill="1">
      <alignment vertical="center"/>
    </xf>
    <xf numFmtId="0" fontId="57" fillId="2" borderId="0" xfId="0" applyFont="1" applyFill="1" applyAlignment="1">
      <alignment horizontal="left" vertical="center"/>
    </xf>
    <xf numFmtId="0" fontId="48" fillId="2" borderId="0" xfId="0" applyFont="1" applyFill="1">
      <alignment vertical="center"/>
    </xf>
    <xf numFmtId="0" fontId="57" fillId="2" borderId="0" xfId="0" applyFont="1" applyFill="1">
      <alignment vertical="center"/>
    </xf>
    <xf numFmtId="0" fontId="57" fillId="2" borderId="0" xfId="0" applyFont="1" applyFill="1" applyAlignment="1">
      <alignment horizontal="center" vertical="center"/>
    </xf>
    <xf numFmtId="0" fontId="42" fillId="2" borderId="0" xfId="0" applyFont="1" applyFill="1">
      <alignment vertical="center"/>
    </xf>
    <xf numFmtId="0" fontId="48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47" fillId="2" borderId="0" xfId="0" applyFont="1" applyFill="1">
      <alignment vertical="center"/>
    </xf>
    <xf numFmtId="0" fontId="47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2" fillId="2" borderId="0" xfId="0" applyFont="1" applyFill="1">
      <alignment vertical="center"/>
    </xf>
    <xf numFmtId="0" fontId="63" fillId="2" borderId="0" xfId="0" applyFont="1" applyFill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57" fillId="7" borderId="5" xfId="0" applyFont="1" applyFill="1" applyBorder="1">
      <alignment vertical="center"/>
    </xf>
    <xf numFmtId="0" fontId="57" fillId="2" borderId="0" xfId="0" applyFont="1" applyFill="1" applyBorder="1">
      <alignment vertical="center"/>
    </xf>
    <xf numFmtId="0" fontId="48" fillId="2" borderId="0" xfId="0" applyFont="1" applyFill="1" applyBorder="1">
      <alignment vertical="center"/>
    </xf>
    <xf numFmtId="0" fontId="48" fillId="2" borderId="0" xfId="0" applyFont="1" applyFill="1" applyBorder="1">
      <alignment vertical="center"/>
    </xf>
    <xf numFmtId="38" fontId="57" fillId="2" borderId="0" xfId="1" applyFont="1" applyFill="1" applyBorder="1">
      <alignment vertical="center"/>
    </xf>
    <xf numFmtId="0" fontId="57" fillId="2" borderId="0" xfId="0" applyFont="1" applyFill="1" applyBorder="1" applyAlignment="1">
      <alignment horizontal="center" vertical="center"/>
    </xf>
    <xf numFmtId="0" fontId="65" fillId="2" borderId="0" xfId="0" applyFont="1" applyFill="1">
      <alignment vertical="center"/>
    </xf>
    <xf numFmtId="0" fontId="65" fillId="2" borderId="0" xfId="0" applyFont="1" applyFill="1" applyAlignment="1">
      <alignment horizontal="center" vertical="center"/>
    </xf>
    <xf numFmtId="0" fontId="63" fillId="2" borderId="0" xfId="0" applyFont="1" applyFill="1">
      <alignment vertical="center"/>
    </xf>
    <xf numFmtId="38" fontId="57" fillId="5" borderId="5" xfId="1" applyFont="1" applyFill="1" applyBorder="1" applyProtection="1">
      <alignment vertical="center"/>
      <protection locked="0" hidden="1"/>
    </xf>
    <xf numFmtId="0" fontId="57" fillId="7" borderId="5" xfId="0" applyFont="1" applyFill="1" applyBorder="1" applyAlignment="1" applyProtection="1">
      <alignment horizontal="center" vertical="center"/>
      <protection locked="0" hidden="1"/>
    </xf>
    <xf numFmtId="0" fontId="57" fillId="5" borderId="5" xfId="0" applyFont="1" applyFill="1" applyBorder="1" applyProtection="1">
      <alignment vertical="center"/>
      <protection locked="0" hidden="1"/>
    </xf>
    <xf numFmtId="0" fontId="66" fillId="2" borderId="0" xfId="0" applyFont="1" applyFill="1" applyAlignment="1">
      <alignment horizontal="center" vertical="center"/>
    </xf>
    <xf numFmtId="0" fontId="67" fillId="2" borderId="19" xfId="0" applyFont="1" applyFill="1" applyBorder="1" applyAlignment="1">
      <alignment horizontal="center" vertical="center"/>
    </xf>
    <xf numFmtId="0" fontId="68" fillId="2" borderId="2" xfId="0" applyFont="1" applyFill="1" applyBorder="1" applyAlignment="1">
      <alignment horizontal="center" vertical="center"/>
    </xf>
    <xf numFmtId="0" fontId="68" fillId="2" borderId="20" xfId="0" applyFont="1" applyFill="1" applyBorder="1" applyAlignment="1">
      <alignment horizontal="center" vertical="center"/>
    </xf>
    <xf numFmtId="0" fontId="31" fillId="2" borderId="21" xfId="2" applyFont="1" applyFill="1" applyBorder="1" applyAlignment="1">
      <alignment horizontal="left" vertical="center"/>
    </xf>
    <xf numFmtId="0" fontId="16" fillId="2" borderId="11" xfId="2" applyFont="1" applyFill="1" applyBorder="1" applyAlignment="1">
      <alignment horizontal="center" vertical="center" wrapText="1" shrinkToFit="1"/>
    </xf>
    <xf numFmtId="0" fontId="16" fillId="2" borderId="11" xfId="2" applyFont="1" applyFill="1" applyBorder="1" applyAlignment="1">
      <alignment horizontal="left" vertical="center" wrapText="1" shrinkToFit="1"/>
    </xf>
    <xf numFmtId="0" fontId="54" fillId="2" borderId="22" xfId="0" applyFont="1" applyFill="1" applyBorder="1">
      <alignment vertical="center"/>
    </xf>
    <xf numFmtId="0" fontId="34" fillId="2" borderId="23" xfId="2" applyFont="1" applyFill="1" applyBorder="1" applyAlignment="1">
      <alignment horizontal="left" vertical="center"/>
    </xf>
    <xf numFmtId="0" fontId="51" fillId="2" borderId="24" xfId="0" applyFont="1" applyFill="1" applyBorder="1">
      <alignment vertical="center"/>
    </xf>
    <xf numFmtId="0" fontId="36" fillId="2" borderId="23" xfId="2" applyFont="1" applyFill="1" applyBorder="1" applyAlignment="1">
      <alignment horizontal="left" vertical="center"/>
    </xf>
    <xf numFmtId="38" fontId="8" fillId="2" borderId="5" xfId="1" applyFont="1" applyFill="1" applyBorder="1" applyAlignment="1">
      <alignment horizontal="left" vertical="center" wrapText="1" shrinkToFit="1"/>
    </xf>
    <xf numFmtId="0" fontId="51" fillId="2" borderId="24" xfId="0" applyFont="1" applyFill="1" applyBorder="1">
      <alignment vertical="center"/>
    </xf>
    <xf numFmtId="0" fontId="33" fillId="2" borderId="23" xfId="2" applyFont="1" applyFill="1" applyBorder="1" applyAlignment="1">
      <alignment horizontal="left" vertical="center"/>
    </xf>
    <xf numFmtId="0" fontId="16" fillId="2" borderId="5" xfId="2" applyFont="1" applyFill="1" applyBorder="1" applyAlignment="1">
      <alignment horizontal="center" vertical="center" wrapText="1" shrinkToFit="1"/>
    </xf>
    <xf numFmtId="0" fontId="16" fillId="2" borderId="5" xfId="2" applyFont="1" applyFill="1" applyBorder="1" applyAlignment="1">
      <alignment horizontal="left" vertical="center" wrapText="1" shrinkToFit="1"/>
    </xf>
    <xf numFmtId="0" fontId="51" fillId="2" borderId="24" xfId="0" applyFont="1" applyFill="1" applyBorder="1">
      <alignment vertical="center"/>
    </xf>
    <xf numFmtId="0" fontId="33" fillId="2" borderId="25" xfId="2" applyFont="1" applyFill="1" applyBorder="1" applyAlignment="1">
      <alignment horizontal="left" vertical="center"/>
    </xf>
    <xf numFmtId="0" fontId="16" fillId="2" borderId="26" xfId="2" applyFont="1" applyFill="1" applyBorder="1" applyAlignment="1">
      <alignment horizontal="center" vertical="center" wrapText="1" shrinkToFit="1"/>
    </xf>
    <xf numFmtId="0" fontId="16" fillId="2" borderId="26" xfId="2" applyFont="1" applyFill="1" applyBorder="1" applyAlignment="1">
      <alignment horizontal="left" vertical="center" wrapText="1" shrinkToFit="1"/>
    </xf>
    <xf numFmtId="0" fontId="51" fillId="2" borderId="27" xfId="0" applyFont="1" applyFill="1" applyBorder="1">
      <alignment vertical="center"/>
    </xf>
    <xf numFmtId="0" fontId="33" fillId="2" borderId="28" xfId="2" applyFont="1" applyFill="1" applyBorder="1" applyAlignment="1">
      <alignment horizontal="left" vertical="center"/>
    </xf>
    <xf numFmtId="0" fontId="16" fillId="2" borderId="16" xfId="2" applyFont="1" applyFill="1" applyBorder="1" applyAlignment="1">
      <alignment horizontal="center" vertical="center" wrapText="1" shrinkToFit="1"/>
    </xf>
    <xf numFmtId="0" fontId="16" fillId="2" borderId="16" xfId="2" applyFont="1" applyFill="1" applyBorder="1" applyAlignment="1">
      <alignment horizontal="left" vertical="center" wrapText="1" shrinkToFit="1"/>
    </xf>
    <xf numFmtId="0" fontId="43" fillId="2" borderId="29" xfId="0" applyFont="1" applyFill="1" applyBorder="1">
      <alignment vertical="center"/>
    </xf>
    <xf numFmtId="0" fontId="0" fillId="2" borderId="0" xfId="0" applyFont="1" applyFill="1">
      <alignment vertical="center"/>
    </xf>
    <xf numFmtId="0" fontId="69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72" fillId="2" borderId="2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left" vertical="center"/>
    </xf>
    <xf numFmtId="0" fontId="36" fillId="2" borderId="23" xfId="2" applyFont="1" applyFill="1" applyBorder="1" applyAlignment="1">
      <alignment vertical="center"/>
    </xf>
    <xf numFmtId="0" fontId="8" fillId="2" borderId="23" xfId="2" applyFont="1" applyFill="1" applyBorder="1" applyAlignment="1">
      <alignment horizontal="left" vertical="center"/>
    </xf>
    <xf numFmtId="0" fontId="25" fillId="2" borderId="29" xfId="0" applyFont="1" applyFill="1" applyBorder="1">
      <alignment vertical="center"/>
    </xf>
    <xf numFmtId="0" fontId="73" fillId="2" borderId="27" xfId="0" applyFont="1" applyFill="1" applyBorder="1">
      <alignment vertical="center"/>
    </xf>
    <xf numFmtId="3" fontId="8" fillId="9" borderId="11" xfId="2" applyNumberFormat="1" applyFont="1" applyFill="1" applyBorder="1" applyAlignment="1" applyProtection="1">
      <alignment horizontal="right" vertical="center"/>
      <protection locked="0" hidden="1"/>
    </xf>
    <xf numFmtId="176" fontId="8" fillId="3" borderId="5" xfId="2" applyNumberFormat="1" applyFont="1" applyFill="1" applyBorder="1" applyAlignment="1" applyProtection="1">
      <alignment horizontal="right" vertical="center"/>
      <protection locked="0" hidden="1"/>
    </xf>
    <xf numFmtId="0" fontId="50" fillId="5" borderId="5" xfId="0" applyFont="1" applyFill="1" applyBorder="1" applyProtection="1">
      <alignment vertical="center"/>
      <protection locked="0" hidden="1"/>
    </xf>
    <xf numFmtId="0" fontId="50" fillId="3" borderId="5" xfId="0" applyFont="1" applyFill="1" applyBorder="1" applyProtection="1">
      <alignment vertical="center"/>
      <protection locked="0" hidden="1"/>
    </xf>
    <xf numFmtId="38" fontId="50" fillId="5" borderId="0" xfId="1" applyFont="1" applyFill="1" applyProtection="1">
      <alignment vertical="center"/>
      <protection locked="0" hidden="1"/>
    </xf>
    <xf numFmtId="38" fontId="8" fillId="2" borderId="5" xfId="1" applyFont="1" applyFill="1" applyBorder="1" applyAlignment="1" applyProtection="1">
      <alignment horizontal="right" vertical="center"/>
      <protection locked="0" hidden="1"/>
    </xf>
    <xf numFmtId="0" fontId="8" fillId="2" borderId="5" xfId="2" applyFont="1" applyFill="1" applyBorder="1" applyAlignment="1" applyProtection="1">
      <alignment horizontal="right" vertical="center"/>
      <protection locked="0" hidden="1"/>
    </xf>
    <xf numFmtId="38" fontId="8" fillId="2" borderId="5" xfId="1" applyFont="1" applyFill="1" applyBorder="1" applyAlignment="1" applyProtection="1">
      <alignment horizontal="right" vertical="center" wrapText="1"/>
      <protection locked="0" hidden="1"/>
    </xf>
    <xf numFmtId="40" fontId="8" fillId="4" borderId="5" xfId="1" applyNumberFormat="1" applyFont="1" applyFill="1" applyBorder="1" applyAlignment="1" applyProtection="1">
      <alignment horizontal="right" vertical="center"/>
      <protection locked="0" hidden="1"/>
    </xf>
    <xf numFmtId="178" fontId="8" fillId="2" borderId="5" xfId="1" applyNumberFormat="1" applyFont="1" applyFill="1" applyBorder="1" applyAlignment="1" applyProtection="1">
      <alignment horizontal="right" vertical="center"/>
      <protection locked="0" hidden="1"/>
    </xf>
    <xf numFmtId="38" fontId="16" fillId="5" borderId="5" xfId="1" applyFont="1" applyFill="1" applyBorder="1" applyAlignment="1" applyProtection="1">
      <alignment horizontal="right" vertical="center"/>
      <protection locked="0" hidden="1"/>
    </xf>
    <xf numFmtId="38" fontId="16" fillId="2" borderId="8" xfId="1" applyFont="1" applyFill="1" applyBorder="1" applyAlignment="1" applyProtection="1">
      <alignment horizontal="right" vertical="center"/>
      <protection locked="0" hidden="1"/>
    </xf>
    <xf numFmtId="38" fontId="8" fillId="6" borderId="5" xfId="1" applyFont="1" applyFill="1" applyBorder="1" applyAlignment="1" applyProtection="1">
      <alignment horizontal="right" vertical="center"/>
      <protection locked="0" hidden="1"/>
    </xf>
    <xf numFmtId="38" fontId="16" fillId="6" borderId="5" xfId="1" applyFont="1" applyFill="1" applyBorder="1" applyAlignment="1" applyProtection="1">
      <alignment horizontal="right" vertical="center"/>
      <protection locked="0" hidden="1"/>
    </xf>
    <xf numFmtId="40" fontId="16" fillId="4" borderId="5" xfId="1" applyNumberFormat="1" applyFont="1" applyFill="1" applyBorder="1" applyAlignment="1" applyProtection="1">
      <alignment horizontal="right" vertical="center"/>
      <protection locked="0" hidden="1"/>
    </xf>
    <xf numFmtId="176" fontId="8" fillId="0" borderId="5" xfId="2" applyNumberFormat="1" applyFont="1" applyFill="1" applyBorder="1" applyAlignment="1" applyProtection="1">
      <alignment horizontal="right" vertical="center"/>
      <protection locked="0" hidden="1"/>
    </xf>
    <xf numFmtId="0" fontId="50" fillId="0" borderId="5" xfId="0" applyFont="1" applyFill="1" applyBorder="1" applyProtection="1">
      <alignment vertical="center"/>
      <protection locked="0" hidden="1"/>
    </xf>
    <xf numFmtId="40" fontId="8" fillId="6" borderId="5" xfId="1" applyNumberFormat="1" applyFont="1" applyFill="1" applyBorder="1" applyAlignment="1" applyProtection="1">
      <alignment horizontal="right" vertical="center"/>
      <protection locked="0" hidden="1"/>
    </xf>
    <xf numFmtId="38" fontId="8" fillId="2" borderId="8" xfId="1" applyFont="1" applyFill="1" applyBorder="1" applyAlignment="1" applyProtection="1">
      <alignment horizontal="right" vertical="center"/>
      <protection locked="0" hidden="1"/>
    </xf>
    <xf numFmtId="38" fontId="16" fillId="7" borderId="5" xfId="1" applyFont="1" applyFill="1" applyBorder="1" applyAlignment="1" applyProtection="1">
      <alignment horizontal="right" vertical="center"/>
      <protection locked="0" hidden="1"/>
    </xf>
    <xf numFmtId="38" fontId="74" fillId="8" borderId="16" xfId="1" applyFont="1" applyFill="1" applyBorder="1" applyAlignment="1" applyProtection="1">
      <alignment horizontal="right" vertical="center"/>
      <protection locked="0" hidden="1"/>
    </xf>
    <xf numFmtId="38" fontId="39" fillId="2" borderId="11" xfId="1" applyFont="1" applyFill="1" applyBorder="1" applyAlignment="1" applyProtection="1">
      <alignment horizontal="right" vertical="center"/>
      <protection locked="0" hidden="1"/>
    </xf>
    <xf numFmtId="38" fontId="38" fillId="2" borderId="16" xfId="1" applyFont="1" applyFill="1" applyBorder="1" applyAlignment="1" applyProtection="1">
      <alignment horizontal="right" vertical="center"/>
      <protection locked="0" hidden="1"/>
    </xf>
    <xf numFmtId="40" fontId="39" fillId="2" borderId="11" xfId="1" applyNumberFormat="1" applyFont="1" applyFill="1" applyBorder="1" applyAlignment="1" applyProtection="1">
      <alignment horizontal="right" vertical="center"/>
      <protection locked="0" hidden="1"/>
    </xf>
    <xf numFmtId="0" fontId="57" fillId="2" borderId="0" xfId="0" applyFont="1" applyFill="1" applyAlignment="1">
      <alignment horizontal="left" vertical="center"/>
    </xf>
    <xf numFmtId="38" fontId="14" fillId="7" borderId="13" xfId="1" applyFont="1" applyFill="1" applyBorder="1" applyAlignment="1" applyProtection="1">
      <alignment horizontal="right" vertical="center"/>
      <protection locked="0"/>
    </xf>
    <xf numFmtId="0" fontId="79" fillId="2" borderId="0" xfId="0" applyFont="1" applyFill="1">
      <alignment vertical="center"/>
    </xf>
    <xf numFmtId="0" fontId="81" fillId="0" borderId="0" xfId="0" applyFont="1">
      <alignment vertical="center"/>
    </xf>
    <xf numFmtId="0" fontId="83" fillId="0" borderId="0" xfId="0" applyFont="1" applyAlignment="1">
      <alignment horizontal="justify" vertical="center"/>
    </xf>
    <xf numFmtId="0" fontId="84" fillId="0" borderId="0" xfId="0" applyFont="1" applyAlignment="1">
      <alignment horizontal="justify" vertical="center"/>
    </xf>
    <xf numFmtId="0" fontId="85" fillId="0" borderId="0" xfId="0" applyFont="1" applyAlignment="1">
      <alignment horizontal="justify" vertical="center"/>
    </xf>
    <xf numFmtId="0" fontId="57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horizontal="center" vertical="center"/>
    </xf>
    <xf numFmtId="31" fontId="57" fillId="5" borderId="6" xfId="0" applyNumberFormat="1" applyFont="1" applyFill="1" applyBorder="1" applyAlignment="1">
      <alignment horizontal="center" vertical="center"/>
    </xf>
    <xf numFmtId="0" fontId="57" fillId="5" borderId="4" xfId="0" applyFont="1" applyFill="1" applyBorder="1" applyAlignment="1">
      <alignment horizontal="center" vertical="center"/>
    </xf>
    <xf numFmtId="0" fontId="76" fillId="2" borderId="6" xfId="0" applyFont="1" applyFill="1" applyBorder="1" applyAlignment="1">
      <alignment horizontal="center" vertical="center"/>
    </xf>
    <xf numFmtId="0" fontId="76" fillId="2" borderId="30" xfId="0" applyFont="1" applyFill="1" applyBorder="1" applyAlignment="1">
      <alignment horizontal="center" vertical="center"/>
    </xf>
    <xf numFmtId="0" fontId="76" fillId="2" borderId="4" xfId="0" applyFont="1" applyFill="1" applyBorder="1" applyAlignment="1">
      <alignment horizontal="center" vertical="center"/>
    </xf>
    <xf numFmtId="0" fontId="77" fillId="2" borderId="31" xfId="0" applyFont="1" applyFill="1" applyBorder="1" applyAlignment="1" applyProtection="1">
      <alignment horizontal="center" vertical="center"/>
      <protection locked="0" hidden="1"/>
    </xf>
    <xf numFmtId="0" fontId="77" fillId="2" borderId="32" xfId="0" applyFont="1" applyFill="1" applyBorder="1" applyAlignment="1" applyProtection="1">
      <alignment horizontal="center" vertical="center"/>
      <protection locked="0" hidden="1"/>
    </xf>
    <xf numFmtId="0" fontId="77" fillId="2" borderId="33" xfId="0" applyFont="1" applyFill="1" applyBorder="1" applyAlignment="1" applyProtection="1">
      <alignment horizontal="center" vertical="center"/>
      <protection locked="0" hidden="1"/>
    </xf>
    <xf numFmtId="0" fontId="77" fillId="2" borderId="14" xfId="0" applyFont="1" applyFill="1" applyBorder="1" applyAlignment="1" applyProtection="1">
      <alignment horizontal="center" vertical="center"/>
      <protection locked="0" hidden="1"/>
    </xf>
    <xf numFmtId="0" fontId="77" fillId="2" borderId="0" xfId="0" applyFont="1" applyFill="1" applyBorder="1" applyAlignment="1" applyProtection="1">
      <alignment horizontal="center" vertical="center"/>
      <protection locked="0" hidden="1"/>
    </xf>
    <xf numFmtId="0" fontId="77" fillId="2" borderId="12" xfId="0" applyFont="1" applyFill="1" applyBorder="1" applyAlignment="1" applyProtection="1">
      <alignment horizontal="center" vertical="center"/>
      <protection locked="0" hidden="1"/>
    </xf>
    <xf numFmtId="0" fontId="77" fillId="2" borderId="18" xfId="0" applyFont="1" applyFill="1" applyBorder="1" applyAlignment="1" applyProtection="1">
      <alignment horizontal="center" vertical="center"/>
      <protection locked="0" hidden="1"/>
    </xf>
    <xf numFmtId="0" fontId="77" fillId="2" borderId="34" xfId="0" applyFont="1" applyFill="1" applyBorder="1" applyAlignment="1" applyProtection="1">
      <alignment horizontal="center" vertical="center"/>
      <protection locked="0" hidden="1"/>
    </xf>
    <xf numFmtId="0" fontId="77" fillId="2" borderId="10" xfId="0" applyFont="1" applyFill="1" applyBorder="1" applyAlignment="1" applyProtection="1">
      <alignment horizontal="center" vertical="center"/>
      <protection locked="0" hidden="1"/>
    </xf>
    <xf numFmtId="31" fontId="57" fillId="2" borderId="0" xfId="0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horizontal="center" vertical="center"/>
    </xf>
    <xf numFmtId="0" fontId="78" fillId="2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12</xdr:row>
      <xdr:rowOff>118533</xdr:rowOff>
    </xdr:from>
    <xdr:to>
      <xdr:col>8</xdr:col>
      <xdr:colOff>33867</xdr:colOff>
      <xdr:row>19</xdr:row>
      <xdr:rowOff>38101</xdr:rowOff>
    </xdr:to>
    <xdr:pic>
      <xdr:nvPicPr>
        <xdr:cNvPr id="4105" name="図 4">
          <a:extLst>
            <a:ext uri="{FF2B5EF4-FFF2-40B4-BE49-F238E27FC236}">
              <a16:creationId xmlns:a16="http://schemas.microsoft.com/office/drawing/2014/main" id="{1F9E72D1-133D-4902-BDC1-C6840C6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2984500"/>
          <a:ext cx="3395133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117F-5271-4742-A9C5-36ED0FA7022F}">
  <dimension ref="A1:B15"/>
  <sheetViews>
    <sheetView tabSelected="1" view="pageBreakPreview" zoomScaleNormal="70" zoomScaleSheetLayoutView="100" workbookViewId="0"/>
  </sheetViews>
  <sheetFormatPr defaultRowHeight="13.2"/>
  <cols>
    <col min="1" max="1" width="82.33203125" bestFit="1" customWidth="1"/>
    <col min="2" max="2" width="2.6640625" customWidth="1"/>
    <col min="3" max="3" width="0.5546875" customWidth="1"/>
  </cols>
  <sheetData>
    <row r="1" spans="1:2" ht="19.2">
      <c r="A1" s="177" t="s">
        <v>175</v>
      </c>
    </row>
    <row r="2" spans="1:2" ht="34.799999999999997" customHeight="1">
      <c r="A2" s="179" t="s">
        <v>176</v>
      </c>
    </row>
    <row r="3" spans="1:2" ht="35.4" customHeight="1">
      <c r="A3" s="179" t="s">
        <v>188</v>
      </c>
    </row>
    <row r="4" spans="1:2">
      <c r="A4" s="179" t="s">
        <v>177</v>
      </c>
    </row>
    <row r="5" spans="1:2">
      <c r="A5" s="179" t="s">
        <v>178</v>
      </c>
    </row>
    <row r="6" spans="1:2" ht="13.8">
      <c r="A6" s="179" t="s">
        <v>179</v>
      </c>
      <c r="B6" s="178"/>
    </row>
    <row r="7" spans="1:2">
      <c r="A7" s="179" t="s">
        <v>180</v>
      </c>
    </row>
    <row r="8" spans="1:2">
      <c r="A8" s="179"/>
    </row>
    <row r="9" spans="1:2">
      <c r="A9" s="179" t="s">
        <v>181</v>
      </c>
    </row>
    <row r="10" spans="1:2">
      <c r="A10" s="180" t="s">
        <v>182</v>
      </c>
    </row>
    <row r="11" spans="1:2">
      <c r="A11" s="180" t="s">
        <v>183</v>
      </c>
    </row>
    <row r="12" spans="1:2" ht="47.4" customHeight="1">
      <c r="A12" s="180" t="s">
        <v>184</v>
      </c>
    </row>
    <row r="13" spans="1:2" ht="37.200000000000003" customHeight="1">
      <c r="A13" s="180" t="s">
        <v>185</v>
      </c>
    </row>
    <row r="14" spans="1:2" ht="39" customHeight="1">
      <c r="A14" s="180" t="s">
        <v>186</v>
      </c>
    </row>
    <row r="15" spans="1:2" ht="21.6" customHeight="1">
      <c r="A15" s="180" t="s">
        <v>187</v>
      </c>
    </row>
  </sheetData>
  <phoneticPr fontId="8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Z38"/>
  <sheetViews>
    <sheetView view="pageBreakPreview" zoomScaleNormal="70" zoomScaleSheetLayoutView="100" workbookViewId="0">
      <selection activeCell="G9" sqref="G9"/>
    </sheetView>
  </sheetViews>
  <sheetFormatPr defaultRowHeight="13.2"/>
  <cols>
    <col min="1" max="1" width="2.6640625" style="86" customWidth="1"/>
    <col min="2" max="5" width="9.5546875" style="86" customWidth="1"/>
    <col min="6" max="6" width="24.33203125" style="86" customWidth="1"/>
    <col min="7" max="7" width="11.109375" style="86" customWidth="1"/>
    <col min="8" max="12" width="9.5546875" style="86" customWidth="1"/>
    <col min="13" max="16" width="9.44140625" style="86" customWidth="1"/>
    <col min="17" max="17" width="8.88671875" style="94"/>
    <col min="18" max="16384" width="8.88671875" style="86"/>
  </cols>
  <sheetData>
    <row r="1" spans="1:26" ht="14.4">
      <c r="A1" s="182" t="s">
        <v>124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95"/>
      <c r="O1" s="96"/>
      <c r="P1" s="96"/>
      <c r="Q1" s="97"/>
    </row>
    <row r="2" spans="1:26" ht="14.4">
      <c r="A2" s="85"/>
      <c r="B2" s="85"/>
      <c r="C2" s="85"/>
      <c r="D2" s="85"/>
      <c r="E2" s="85"/>
      <c r="F2" s="85"/>
      <c r="G2" s="85"/>
      <c r="N2" s="96"/>
      <c r="O2" s="108"/>
      <c r="P2" s="108"/>
      <c r="Q2" s="109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25.8">
      <c r="A3" s="183" t="s">
        <v>125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98"/>
      <c r="O3" s="108"/>
      <c r="P3" s="108"/>
      <c r="Q3" s="109"/>
      <c r="R3" s="108"/>
      <c r="S3" s="108"/>
      <c r="T3" s="108"/>
      <c r="U3" s="108"/>
      <c r="V3" s="108"/>
      <c r="W3" s="108"/>
      <c r="X3" s="108"/>
      <c r="Y3" s="108"/>
      <c r="Z3" s="108"/>
    </row>
    <row r="4" spans="1:26">
      <c r="N4" s="96"/>
      <c r="O4" s="108"/>
      <c r="P4" s="108"/>
      <c r="Q4" s="109"/>
      <c r="R4" s="108"/>
      <c r="S4" s="108"/>
      <c r="T4" s="108"/>
      <c r="U4" s="108"/>
      <c r="V4" s="108"/>
      <c r="W4" s="108"/>
      <c r="X4" s="108"/>
      <c r="Y4" s="108"/>
      <c r="Z4" s="108"/>
    </row>
    <row r="5" spans="1:26" s="87" customFormat="1" ht="16.2">
      <c r="N5" s="99"/>
      <c r="O5" s="110"/>
      <c r="P5" s="110"/>
      <c r="Q5" s="100"/>
      <c r="R5" s="110"/>
      <c r="S5" s="110"/>
      <c r="T5" s="110"/>
      <c r="U5" s="110"/>
      <c r="V5" s="110"/>
      <c r="W5" s="110"/>
      <c r="X5" s="110"/>
      <c r="Y5" s="110"/>
      <c r="Z5" s="110"/>
    </row>
    <row r="6" spans="1:26" s="87" customFormat="1" ht="16.2">
      <c r="N6" s="99"/>
      <c r="O6" s="110"/>
      <c r="P6" s="110"/>
      <c r="Q6" s="100"/>
      <c r="R6" s="110"/>
      <c r="S6" s="110"/>
      <c r="T6" s="110"/>
      <c r="U6" s="110"/>
      <c r="V6" s="110"/>
      <c r="W6" s="110"/>
      <c r="X6" s="110"/>
      <c r="Y6" s="110"/>
      <c r="Z6" s="110"/>
    </row>
    <row r="7" spans="1:26" s="87" customFormat="1" ht="16.2">
      <c r="B7" s="181" t="s">
        <v>126</v>
      </c>
      <c r="C7" s="181"/>
      <c r="D7" s="181"/>
      <c r="E7" s="87" t="s">
        <v>127</v>
      </c>
      <c r="N7" s="99"/>
      <c r="O7" s="110"/>
      <c r="P7" s="110"/>
      <c r="Q7" s="100"/>
      <c r="R7" s="110"/>
      <c r="S7" s="110"/>
      <c r="T7" s="110"/>
      <c r="U7" s="110"/>
      <c r="V7" s="110"/>
      <c r="W7" s="110"/>
      <c r="X7" s="110"/>
      <c r="Y7" s="110"/>
      <c r="Z7" s="110"/>
    </row>
    <row r="8" spans="1:26" s="87" customFormat="1" ht="16.2">
      <c r="B8" s="88"/>
      <c r="C8" s="88"/>
      <c r="D8" s="88"/>
      <c r="N8" s="99"/>
      <c r="O8" s="110"/>
      <c r="P8" s="110"/>
      <c r="Q8" s="100"/>
      <c r="R8" s="110"/>
      <c r="S8" s="110"/>
      <c r="T8" s="110"/>
      <c r="U8" s="110"/>
      <c r="V8" s="110"/>
      <c r="W8" s="110"/>
      <c r="X8" s="110"/>
      <c r="Y8" s="110"/>
      <c r="Z8" s="110"/>
    </row>
    <row r="9" spans="1:26" s="87" customFormat="1" ht="16.2">
      <c r="B9" s="88" t="s">
        <v>134</v>
      </c>
      <c r="C9" s="88"/>
      <c r="D9" s="88"/>
      <c r="E9" s="87" t="s">
        <v>129</v>
      </c>
      <c r="G9" s="111"/>
      <c r="H9" s="87" t="s">
        <v>132</v>
      </c>
      <c r="I9" s="89" t="s">
        <v>140</v>
      </c>
      <c r="N9" s="99"/>
      <c r="O9" s="110"/>
      <c r="P9" s="110"/>
      <c r="Q9" s="100"/>
      <c r="R9" s="110"/>
      <c r="S9" s="110"/>
      <c r="T9" s="110"/>
      <c r="U9" s="110"/>
      <c r="V9" s="110"/>
      <c r="W9" s="110"/>
      <c r="X9" s="110"/>
      <c r="Y9" s="110"/>
      <c r="Z9" s="110"/>
    </row>
    <row r="10" spans="1:26" s="87" customFormat="1" ht="16.2">
      <c r="B10" s="88"/>
      <c r="C10" s="88"/>
      <c r="D10" s="88"/>
      <c r="E10" s="87" t="s">
        <v>130</v>
      </c>
      <c r="G10" s="111"/>
      <c r="H10" s="87" t="s">
        <v>132</v>
      </c>
      <c r="I10" s="89" t="s">
        <v>140</v>
      </c>
      <c r="N10" s="99"/>
      <c r="O10" s="110"/>
      <c r="P10" s="110"/>
      <c r="Q10" s="10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s="87" customFormat="1" ht="16.2">
      <c r="B11" s="88"/>
      <c r="C11" s="88"/>
      <c r="D11" s="88"/>
      <c r="E11" s="87" t="s">
        <v>131</v>
      </c>
      <c r="G11" s="111"/>
      <c r="H11" s="87" t="s">
        <v>132</v>
      </c>
      <c r="I11" s="89" t="s">
        <v>140</v>
      </c>
      <c r="N11" s="99"/>
      <c r="O11" s="110"/>
      <c r="P11" s="110"/>
      <c r="Q11" s="101">
        <v>1</v>
      </c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s="87" customFormat="1" ht="16.2">
      <c r="B12" s="88"/>
      <c r="C12" s="88"/>
      <c r="D12" s="88"/>
      <c r="N12" s="99"/>
      <c r="O12" s="110"/>
      <c r="P12" s="110"/>
      <c r="Q12" s="10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s="87" customFormat="1" ht="16.2">
      <c r="B13" s="88" t="s">
        <v>128</v>
      </c>
      <c r="C13" s="88"/>
      <c r="D13" s="88"/>
      <c r="N13" s="99"/>
      <c r="O13" s="110"/>
      <c r="P13" s="110"/>
      <c r="Q13" s="10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s="87" customFormat="1" ht="16.2">
      <c r="B14" s="88"/>
      <c r="C14" s="88"/>
      <c r="D14" s="88"/>
      <c r="E14" s="87" t="s">
        <v>172</v>
      </c>
      <c r="G14" s="184">
        <v>45717</v>
      </c>
      <c r="H14" s="185"/>
      <c r="N14" s="99"/>
      <c r="O14" s="110"/>
      <c r="P14" s="110"/>
      <c r="Q14" s="10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s="87" customFormat="1" ht="16.2">
      <c r="N15" s="99"/>
      <c r="O15" s="110"/>
      <c r="P15" s="110"/>
      <c r="Q15" s="10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s="87" customFormat="1" ht="16.2">
      <c r="E16" s="90" t="s">
        <v>133</v>
      </c>
      <c r="G16" s="112">
        <v>1</v>
      </c>
      <c r="N16" s="99"/>
      <c r="O16" s="110"/>
      <c r="P16" s="110"/>
      <c r="Q16" s="10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2:26" s="87" customFormat="1" ht="18.600000000000001">
      <c r="E17" s="90" t="s">
        <v>135</v>
      </c>
      <c r="G17" s="112"/>
      <c r="N17" s="99"/>
      <c r="O17" s="110"/>
      <c r="P17" s="110"/>
      <c r="Q17" s="10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2:26" s="87" customFormat="1" ht="16.2">
      <c r="E18" s="90"/>
      <c r="N18" s="99"/>
      <c r="O18" s="110"/>
      <c r="P18" s="110"/>
      <c r="Q18" s="10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2:26" s="87" customFormat="1" ht="16.2">
      <c r="E19" s="92" t="s">
        <v>138</v>
      </c>
      <c r="G19" s="113"/>
      <c r="H19" s="87" t="s">
        <v>132</v>
      </c>
      <c r="I19" s="93" t="s">
        <v>136</v>
      </c>
      <c r="N19" s="99"/>
      <c r="O19" s="110"/>
      <c r="P19" s="110"/>
      <c r="Q19" s="10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2:26" s="87" customFormat="1" ht="16.2">
      <c r="N20" s="99"/>
      <c r="O20" s="110"/>
      <c r="P20" s="110"/>
      <c r="Q20" s="10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2:26" s="87" customFormat="1" ht="16.2">
      <c r="E21" s="176" t="s">
        <v>137</v>
      </c>
      <c r="G21" s="113"/>
      <c r="H21" s="87" t="s">
        <v>132</v>
      </c>
      <c r="I21" s="93" t="s">
        <v>136</v>
      </c>
      <c r="N21" s="99"/>
      <c r="O21" s="110"/>
      <c r="P21" s="110"/>
      <c r="Q21" s="10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2:26" s="87" customFormat="1" ht="16.2">
      <c r="N22" s="99"/>
      <c r="O22" s="110"/>
      <c r="P22" s="110"/>
      <c r="Q22" s="10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2:26" s="87" customFormat="1" ht="16.2">
      <c r="N23" s="99"/>
      <c r="O23" s="110"/>
      <c r="P23" s="110"/>
      <c r="Q23" s="10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2:26" s="87" customFormat="1" ht="16.2">
      <c r="N24" s="99"/>
      <c r="O24" s="110"/>
      <c r="P24" s="110"/>
      <c r="Q24" s="10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2:26" s="87" customFormat="1" ht="16.2">
      <c r="N25" s="99"/>
      <c r="O25" s="110"/>
      <c r="P25" s="110"/>
      <c r="Q25" s="10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2:26" s="87" customFormat="1" ht="16.2">
      <c r="B26" s="73"/>
      <c r="C26" s="87" t="s">
        <v>147</v>
      </c>
      <c r="N26" s="99"/>
      <c r="O26" s="110"/>
      <c r="P26" s="110"/>
      <c r="Q26" s="10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2:26" s="87" customFormat="1" ht="16.2">
      <c r="N27" s="99"/>
      <c r="O27" s="110"/>
      <c r="P27" s="110"/>
      <c r="Q27" s="10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2:26" s="87" customFormat="1" ht="16.2">
      <c r="B28" s="102"/>
      <c r="C28" s="87" t="s">
        <v>174</v>
      </c>
      <c r="N28" s="99"/>
      <c r="O28" s="110"/>
      <c r="P28" s="110"/>
      <c r="Q28" s="10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2:26" s="87" customFormat="1" ht="16.2">
      <c r="N29" s="99"/>
      <c r="O29" s="110"/>
      <c r="P29" s="110"/>
      <c r="Q29" s="10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2:26" s="87" customFormat="1" ht="16.2">
      <c r="N30" s="99"/>
      <c r="O30" s="110"/>
      <c r="P30" s="110"/>
      <c r="Q30" s="10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2:26" s="87" customFormat="1" ht="16.2">
      <c r="N31" s="99"/>
      <c r="O31" s="110"/>
      <c r="P31" s="110"/>
      <c r="Q31" s="10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2:26" s="87" customFormat="1" ht="16.2">
      <c r="Q32" s="91"/>
    </row>
    <row r="33" spans="17:17" s="87" customFormat="1" ht="16.2">
      <c r="Q33" s="91"/>
    </row>
    <row r="34" spans="17:17" s="87" customFormat="1" ht="16.2">
      <c r="Q34" s="91"/>
    </row>
    <row r="35" spans="17:17" s="87" customFormat="1" ht="16.2">
      <c r="Q35" s="91"/>
    </row>
    <row r="36" spans="17:17" s="87" customFormat="1" ht="16.2">
      <c r="Q36" s="91"/>
    </row>
    <row r="37" spans="17:17" s="87" customFormat="1" ht="16.2">
      <c r="Q37" s="91"/>
    </row>
    <row r="38" spans="17:17" s="87" customFormat="1" ht="16.2">
      <c r="Q38" s="91"/>
    </row>
  </sheetData>
  <mergeCells count="4">
    <mergeCell ref="B7:D7"/>
    <mergeCell ref="A1:M1"/>
    <mergeCell ref="A3:M3"/>
    <mergeCell ref="G14:H14"/>
  </mergeCells>
  <phoneticPr fontId="3"/>
  <dataValidations count="1">
    <dataValidation type="list" allowBlank="1" showInputMessage="1" showErrorMessage="1" sqref="G16:G17" xr:uid="{00000000-0002-0000-0000-000000000000}">
      <formula1>$Q$11:$Q$12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&amp;Cグラップルソー装着トラックシステム特殊伐採&amp;R&amp;P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36"/>
  <sheetViews>
    <sheetView view="pageBreakPreview" zoomScale="60" zoomScaleNormal="60" workbookViewId="0"/>
  </sheetViews>
  <sheetFormatPr defaultRowHeight="13.2"/>
  <cols>
    <col min="1" max="1" width="2.6640625" style="86" customWidth="1"/>
    <col min="2" max="5" width="9.5546875" style="86" customWidth="1"/>
    <col min="6" max="6" width="24.33203125" style="86" customWidth="1"/>
    <col min="7" max="12" width="9.5546875" style="86" customWidth="1"/>
    <col min="13" max="13" width="8.6640625" style="86" customWidth="1"/>
    <col min="14" max="14" width="2.5546875" style="86" customWidth="1"/>
    <col min="15" max="16384" width="8.88671875" style="86"/>
  </cols>
  <sheetData>
    <row r="1" spans="1:14" ht="14.4">
      <c r="N1" s="95"/>
    </row>
    <row r="2" spans="1:14" ht="14.4">
      <c r="A2" s="182" t="s">
        <v>124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96"/>
    </row>
    <row r="4" spans="1:14" s="87" customFormat="1" ht="16.2">
      <c r="N4" s="99"/>
    </row>
    <row r="5" spans="1:14" s="87" customFormat="1" ht="16.2">
      <c r="N5" s="99"/>
    </row>
    <row r="6" spans="1:14" ht="40.950000000000003" customHeight="1">
      <c r="B6" s="186" t="s">
        <v>148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  <c r="N6" s="98"/>
    </row>
    <row r="7" spans="1:14" s="87" customFormat="1" ht="16.2">
      <c r="B7" s="88"/>
      <c r="C7" s="88"/>
      <c r="D7" s="88"/>
      <c r="N7" s="99"/>
    </row>
    <row r="8" spans="1:14" s="87" customFormat="1" ht="16.2">
      <c r="B8" s="181" t="s">
        <v>126</v>
      </c>
      <c r="C8" s="181"/>
      <c r="D8" s="181"/>
      <c r="E8" s="87" t="s">
        <v>127</v>
      </c>
      <c r="N8" s="99"/>
    </row>
    <row r="9" spans="1:14" s="87" customFormat="1" ht="16.2">
      <c r="N9" s="99"/>
    </row>
    <row r="10" spans="1:14" s="87" customFormat="1" ht="16.2">
      <c r="B10" s="88"/>
      <c r="C10" s="88"/>
      <c r="D10" s="88"/>
      <c r="F10" s="103"/>
      <c r="G10" s="106"/>
      <c r="H10" s="103"/>
      <c r="I10" s="104"/>
      <c r="N10" s="99"/>
    </row>
    <row r="11" spans="1:14" s="87" customFormat="1" ht="16.2">
      <c r="B11" s="88" t="s">
        <v>134</v>
      </c>
      <c r="C11" s="88"/>
      <c r="D11" s="88"/>
      <c r="E11" s="87" t="s">
        <v>149</v>
      </c>
      <c r="F11" s="103"/>
      <c r="G11" s="103"/>
      <c r="H11" s="103"/>
      <c r="I11" s="103"/>
      <c r="N11" s="99"/>
    </row>
    <row r="12" spans="1:14" s="87" customFormat="1" ht="16.2">
      <c r="B12" s="88"/>
      <c r="C12" s="88"/>
      <c r="D12" s="88"/>
      <c r="E12" s="90"/>
      <c r="F12" s="103"/>
      <c r="G12" s="107"/>
      <c r="H12" s="103"/>
      <c r="I12" s="103"/>
      <c r="N12" s="99"/>
    </row>
    <row r="13" spans="1:14" s="87" customFormat="1" ht="16.2">
      <c r="B13" s="88"/>
      <c r="C13" s="88"/>
      <c r="D13" s="88"/>
      <c r="E13" s="90"/>
      <c r="F13" s="103"/>
      <c r="G13" s="107"/>
      <c r="H13" s="103"/>
      <c r="I13" s="103"/>
      <c r="N13" s="99"/>
    </row>
    <row r="14" spans="1:14" s="87" customFormat="1" ht="16.2">
      <c r="E14" s="90"/>
      <c r="F14" s="103"/>
      <c r="G14" s="103"/>
      <c r="H14" s="103"/>
      <c r="I14" s="103"/>
      <c r="N14" s="99"/>
    </row>
    <row r="15" spans="1:14" s="87" customFormat="1" ht="16.2">
      <c r="E15" s="92"/>
      <c r="F15" s="103"/>
      <c r="G15" s="103"/>
      <c r="H15" s="103"/>
      <c r="I15" s="105"/>
      <c r="N15" s="99"/>
    </row>
    <row r="16" spans="1:14" s="87" customFormat="1" ht="16.2">
      <c r="F16" s="103"/>
      <c r="G16" s="103"/>
      <c r="H16" s="103"/>
      <c r="I16" s="103"/>
      <c r="N16" s="99"/>
    </row>
    <row r="17" spans="2:14" s="87" customFormat="1" ht="16.2">
      <c r="F17" s="103"/>
      <c r="G17" s="103"/>
      <c r="H17" s="103"/>
      <c r="I17" s="105"/>
      <c r="N17" s="99"/>
    </row>
    <row r="18" spans="2:14" s="87" customFormat="1" ht="16.2">
      <c r="F18" s="103"/>
      <c r="G18" s="103"/>
      <c r="H18" s="103"/>
      <c r="I18" s="103"/>
      <c r="N18" s="99"/>
    </row>
    <row r="19" spans="2:14" s="87" customFormat="1" ht="16.2">
      <c r="F19" s="103"/>
      <c r="G19" s="103"/>
      <c r="H19" s="103"/>
      <c r="I19" s="103"/>
      <c r="N19" s="99"/>
    </row>
    <row r="20" spans="2:14" s="87" customFormat="1" ht="16.2">
      <c r="N20" s="99"/>
    </row>
    <row r="21" spans="2:14" s="87" customFormat="1" ht="16.2">
      <c r="B21" s="87" t="s">
        <v>173</v>
      </c>
      <c r="D21" s="198">
        <f>入力シート!G14</f>
        <v>45717</v>
      </c>
      <c r="E21" s="198"/>
      <c r="N21" s="99"/>
    </row>
    <row r="22" spans="2:14" s="87" customFormat="1" ht="16.2">
      <c r="N22" s="99"/>
    </row>
    <row r="23" spans="2:14" s="87" customFormat="1" ht="16.2">
      <c r="B23" s="174" t="str">
        <f>IF(入力シート!G16=1,"単位：日（６時間）","単位：m3")</f>
        <v>単位：日（６時間）</v>
      </c>
      <c r="C23" s="174"/>
      <c r="D23" s="174"/>
      <c r="N23" s="99"/>
    </row>
    <row r="24" spans="2:14" s="87" customFormat="1" ht="16.2">
      <c r="B24" s="103"/>
      <c r="C24" s="103"/>
      <c r="D24" s="103"/>
      <c r="E24" s="103"/>
      <c r="F24" s="103"/>
      <c r="N24" s="99"/>
    </row>
    <row r="25" spans="2:14" s="87" customFormat="1" ht="16.2">
      <c r="B25" s="103"/>
      <c r="C25" s="103"/>
      <c r="D25" s="103"/>
      <c r="E25" s="103"/>
      <c r="F25" s="103"/>
      <c r="N25" s="99"/>
    </row>
    <row r="26" spans="2:14" s="87" customFormat="1" ht="16.2">
      <c r="B26" s="189" t="s">
        <v>171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1"/>
      <c r="N26" s="99"/>
    </row>
    <row r="27" spans="2:14" s="87" customFormat="1" ht="16.2">
      <c r="B27" s="192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99"/>
    </row>
    <row r="28" spans="2:14" s="87" customFormat="1" ht="16.2">
      <c r="B28" s="195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7"/>
      <c r="N28" s="99"/>
    </row>
    <row r="29" spans="2:14" s="87" customFormat="1" ht="16.2">
      <c r="N29" s="99"/>
    </row>
    <row r="30" spans="2:14" s="87" customFormat="1" ht="16.2"/>
    <row r="31" spans="2:14" s="87" customFormat="1" ht="16.2"/>
    <row r="32" spans="2:14" s="87" customFormat="1" ht="16.2"/>
    <row r="33" s="87" customFormat="1" ht="16.2"/>
    <row r="34" s="87" customFormat="1" ht="16.2"/>
    <row r="35" s="87" customFormat="1" ht="16.2"/>
    <row r="36" s="87" customFormat="1" ht="16.2"/>
  </sheetData>
  <mergeCells count="5">
    <mergeCell ref="A2:M2"/>
    <mergeCell ref="B8:D8"/>
    <mergeCell ref="B6:M6"/>
    <mergeCell ref="B26:M28"/>
    <mergeCell ref="D21:E21"/>
  </mergeCells>
  <phoneticPr fontId="3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&amp;Cグラップルソー装着トラックシステム特殊伐採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G17"/>
  <sheetViews>
    <sheetView showZeros="0" view="pageBreakPreview" zoomScaleNormal="70" zoomScaleSheetLayoutView="100" workbookViewId="0">
      <selection activeCell="A2" sqref="A2"/>
    </sheetView>
  </sheetViews>
  <sheetFormatPr defaultRowHeight="13.2"/>
  <cols>
    <col min="1" max="1" width="2.6640625" customWidth="1"/>
    <col min="2" max="2" width="31.77734375" style="71" customWidth="1"/>
    <col min="4" max="4" width="19.21875" customWidth="1"/>
    <col min="5" max="5" width="15.88671875" customWidth="1"/>
    <col min="6" max="6" width="51.109375" customWidth="1"/>
    <col min="7" max="7" width="2.6640625" customWidth="1"/>
  </cols>
  <sheetData>
    <row r="1" spans="1:7" ht="14.4">
      <c r="A1" s="182" t="s">
        <v>124</v>
      </c>
      <c r="B1" s="182"/>
      <c r="C1" s="182"/>
      <c r="D1" s="182"/>
      <c r="E1" s="182"/>
      <c r="F1" s="182"/>
      <c r="G1" s="182"/>
    </row>
    <row r="2" spans="1:7" ht="6.75" customHeight="1">
      <c r="A2" s="85"/>
      <c r="B2" s="85"/>
      <c r="C2" s="85"/>
      <c r="D2" s="85"/>
      <c r="E2" s="85"/>
      <c r="F2" s="85"/>
      <c r="G2" s="85"/>
    </row>
    <row r="3" spans="1:7" ht="21.6" thickBot="1">
      <c r="A3" s="199" t="s">
        <v>123</v>
      </c>
      <c r="B3" s="199"/>
      <c r="C3" s="199"/>
      <c r="D3" s="199"/>
      <c r="E3" s="199"/>
      <c r="F3" s="199"/>
      <c r="G3" s="199"/>
    </row>
    <row r="4" spans="1:7" ht="34.950000000000003" customHeight="1" thickBot="1">
      <c r="A4" s="114"/>
      <c r="B4" s="115" t="s">
        <v>108</v>
      </c>
      <c r="C4" s="116" t="s">
        <v>109</v>
      </c>
      <c r="D4" s="116" t="s">
        <v>110</v>
      </c>
      <c r="E4" s="116" t="s">
        <v>111</v>
      </c>
      <c r="F4" s="117" t="s">
        <v>112</v>
      </c>
      <c r="G4" s="86"/>
    </row>
    <row r="5" spans="1:7" ht="36.75" customHeight="1" thickTop="1">
      <c r="A5" s="86"/>
      <c r="B5" s="118" t="s">
        <v>113</v>
      </c>
      <c r="C5" s="119" t="s">
        <v>64</v>
      </c>
      <c r="D5" s="120"/>
      <c r="E5" s="171">
        <f>'印刷しない＿日単価（歩掛）'!D29</f>
        <v>16078</v>
      </c>
      <c r="F5" s="121"/>
      <c r="G5" s="86"/>
    </row>
    <row r="6" spans="1:7" ht="36.75" customHeight="1">
      <c r="A6" s="86"/>
      <c r="B6" s="122" t="s">
        <v>114</v>
      </c>
      <c r="C6" s="24" t="s">
        <v>66</v>
      </c>
      <c r="D6" s="25"/>
      <c r="E6" s="171">
        <f>'印刷しない＿日単価（歩掛）'!D30</f>
        <v>14699</v>
      </c>
      <c r="F6" s="123"/>
      <c r="G6" s="86"/>
    </row>
    <row r="7" spans="1:7" ht="36.75" customHeight="1">
      <c r="A7" s="86"/>
      <c r="B7" s="122" t="s">
        <v>115</v>
      </c>
      <c r="C7" s="24" t="s">
        <v>68</v>
      </c>
      <c r="D7" s="25"/>
      <c r="E7" s="171">
        <f>'印刷しない＿日単価（歩掛）'!D31</f>
        <v>4301</v>
      </c>
      <c r="F7" s="123"/>
      <c r="G7" s="86"/>
    </row>
    <row r="8" spans="1:7" ht="36.75" customHeight="1">
      <c r="A8" s="86"/>
      <c r="B8" s="124" t="s">
        <v>116</v>
      </c>
      <c r="C8" s="24" t="s">
        <v>70</v>
      </c>
      <c r="D8" s="125">
        <f>入力シート!G9</f>
        <v>0</v>
      </c>
      <c r="E8" s="171">
        <f>'印刷しない＿日単価（歩掛）'!D32</f>
        <v>0</v>
      </c>
      <c r="F8" s="126" t="s">
        <v>142</v>
      </c>
      <c r="G8" s="86"/>
    </row>
    <row r="9" spans="1:7" ht="36.75" customHeight="1">
      <c r="A9" s="86"/>
      <c r="B9" s="124" t="s">
        <v>117</v>
      </c>
      <c r="C9" s="24" t="s">
        <v>73</v>
      </c>
      <c r="D9" s="125">
        <f>入力シート!G10</f>
        <v>0</v>
      </c>
      <c r="E9" s="171">
        <f>'印刷しない＿日単価（歩掛）'!D33</f>
        <v>0</v>
      </c>
      <c r="F9" s="126" t="s">
        <v>143</v>
      </c>
      <c r="G9" s="86"/>
    </row>
    <row r="10" spans="1:7" ht="36.75" customHeight="1">
      <c r="A10" s="86"/>
      <c r="B10" s="124" t="s">
        <v>117</v>
      </c>
      <c r="C10" s="24" t="s">
        <v>73</v>
      </c>
      <c r="D10" s="125">
        <f>入力シート!G11</f>
        <v>0</v>
      </c>
      <c r="E10" s="171">
        <f>'印刷しない＿日単価（歩掛）'!D34</f>
        <v>0</v>
      </c>
      <c r="F10" s="126" t="s">
        <v>143</v>
      </c>
      <c r="G10" s="86"/>
    </row>
    <row r="11" spans="1:7" ht="36.75" customHeight="1">
      <c r="A11" s="86"/>
      <c r="B11" s="124" t="s">
        <v>118</v>
      </c>
      <c r="C11" s="24" t="s">
        <v>76</v>
      </c>
      <c r="D11" s="14" t="s">
        <v>77</v>
      </c>
      <c r="E11" s="171">
        <f>'印刷しない＿日単価（歩掛）'!D35</f>
        <v>0</v>
      </c>
      <c r="F11" s="126" t="s">
        <v>144</v>
      </c>
      <c r="G11" s="86"/>
    </row>
    <row r="12" spans="1:7" ht="36.75" customHeight="1">
      <c r="A12" s="86"/>
      <c r="B12" s="127" t="s">
        <v>119</v>
      </c>
      <c r="C12" s="128" t="s">
        <v>80</v>
      </c>
      <c r="D12" s="129" t="s">
        <v>81</v>
      </c>
      <c r="E12" s="171">
        <f>'印刷しない＿日単価（歩掛）'!D36</f>
        <v>0</v>
      </c>
      <c r="F12" s="123"/>
      <c r="G12" s="86"/>
    </row>
    <row r="13" spans="1:7" ht="36.75" customHeight="1">
      <c r="A13" s="86"/>
      <c r="B13" s="127" t="s">
        <v>120</v>
      </c>
      <c r="C13" s="128" t="s">
        <v>83</v>
      </c>
      <c r="D13" s="129"/>
      <c r="E13" s="171">
        <f>'印刷しない＿日単価（歩掛）'!D37</f>
        <v>96468</v>
      </c>
      <c r="F13" s="130" t="s">
        <v>145</v>
      </c>
      <c r="G13" s="86"/>
    </row>
    <row r="14" spans="1:7" ht="36.75" customHeight="1" thickBot="1">
      <c r="A14" s="86"/>
      <c r="B14" s="131" t="s">
        <v>121</v>
      </c>
      <c r="C14" s="132" t="s">
        <v>86</v>
      </c>
      <c r="D14" s="133"/>
      <c r="E14" s="171">
        <f>'印刷しない＿日単価（歩掛）'!D38</f>
        <v>25806</v>
      </c>
      <c r="F14" s="134" t="s">
        <v>146</v>
      </c>
      <c r="G14" s="86"/>
    </row>
    <row r="15" spans="1:7" ht="36.75" customHeight="1" thickBot="1">
      <c r="A15" s="86"/>
      <c r="B15" s="135" t="s">
        <v>122</v>
      </c>
      <c r="C15" s="136" t="s">
        <v>89</v>
      </c>
      <c r="D15" s="137" t="s">
        <v>90</v>
      </c>
      <c r="E15" s="172">
        <f>ROUNDDOWN(E12+E13+E14,0)</f>
        <v>122274</v>
      </c>
      <c r="F15" s="138" t="s">
        <v>141</v>
      </c>
      <c r="G15" s="86"/>
    </row>
    <row r="16" spans="1:7">
      <c r="A16" s="86"/>
      <c r="B16" s="139"/>
      <c r="C16" s="86"/>
      <c r="D16" s="86"/>
      <c r="E16" s="86"/>
      <c r="F16" s="86"/>
      <c r="G16" s="86"/>
    </row>
    <row r="17" spans="1:7">
      <c r="A17" s="86"/>
      <c r="B17" s="139"/>
      <c r="C17" s="86"/>
      <c r="D17" s="86"/>
      <c r="E17" s="86"/>
      <c r="F17" s="86"/>
      <c r="G17" s="86"/>
    </row>
  </sheetData>
  <sheetProtection sheet="1" objects="1" scenarios="1"/>
  <mergeCells count="2">
    <mergeCell ref="A3:G3"/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&amp;Cグラップルソー装着トラックシステム特殊伐採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G17"/>
  <sheetViews>
    <sheetView showZeros="0" view="pageBreakPreview" zoomScaleNormal="100" zoomScaleSheetLayoutView="100" workbookViewId="0">
      <selection activeCell="A2" sqref="A2"/>
    </sheetView>
  </sheetViews>
  <sheetFormatPr defaultRowHeight="13.8"/>
  <cols>
    <col min="1" max="1" width="2.6640625" style="1" customWidth="1"/>
    <col min="2" max="2" width="31.77734375" style="1" customWidth="1"/>
    <col min="3" max="3" width="8.88671875" style="1"/>
    <col min="4" max="4" width="19.21875" style="1" customWidth="1"/>
    <col min="5" max="5" width="15.88671875" style="1" customWidth="1"/>
    <col min="6" max="6" width="51.109375" style="1" customWidth="1"/>
    <col min="7" max="7" width="2.6640625" style="1" customWidth="1"/>
    <col min="8" max="16384" width="8.88671875" style="1"/>
  </cols>
  <sheetData>
    <row r="1" spans="1:7" ht="15.6">
      <c r="A1" s="200" t="s">
        <v>160</v>
      </c>
      <c r="B1" s="200"/>
      <c r="C1" s="200"/>
      <c r="D1" s="200"/>
      <c r="E1" s="200"/>
      <c r="F1" s="200"/>
      <c r="G1" s="200"/>
    </row>
    <row r="2" spans="1:7" ht="6.75" customHeight="1">
      <c r="A2" s="140"/>
      <c r="B2" s="140"/>
      <c r="C2" s="140"/>
      <c r="D2" s="140"/>
      <c r="E2" s="140"/>
      <c r="F2" s="140"/>
      <c r="G2" s="140"/>
    </row>
    <row r="3" spans="1:7" ht="23.4" thickBot="1">
      <c r="A3" s="199" t="s">
        <v>170</v>
      </c>
      <c r="B3" s="201"/>
      <c r="C3" s="201"/>
      <c r="D3" s="201"/>
      <c r="E3" s="201"/>
      <c r="F3" s="201"/>
      <c r="G3" s="201"/>
    </row>
    <row r="4" spans="1:7" ht="34.950000000000003" customHeight="1" thickBot="1">
      <c r="A4" s="141"/>
      <c r="B4" s="142" t="s">
        <v>161</v>
      </c>
      <c r="C4" s="143" t="s">
        <v>162</v>
      </c>
      <c r="D4" s="143" t="s">
        <v>163</v>
      </c>
      <c r="E4" s="143" t="s">
        <v>164</v>
      </c>
      <c r="F4" s="144" t="s">
        <v>165</v>
      </c>
      <c r="G4" s="2"/>
    </row>
    <row r="5" spans="1:7" ht="36.75" customHeight="1" thickTop="1">
      <c r="A5" s="2"/>
      <c r="B5" s="145" t="s">
        <v>166</v>
      </c>
      <c r="C5" s="119" t="s">
        <v>150</v>
      </c>
      <c r="D5" s="120"/>
      <c r="E5" s="171">
        <f>'印刷しない＿材積単価（歩掛）'!D29</f>
        <v>16078</v>
      </c>
      <c r="F5" s="121"/>
      <c r="G5" s="2"/>
    </row>
    <row r="6" spans="1:7" ht="36.75" customHeight="1">
      <c r="A6" s="2"/>
      <c r="B6" s="146" t="s">
        <v>167</v>
      </c>
      <c r="C6" s="24" t="s">
        <v>151</v>
      </c>
      <c r="D6" s="25"/>
      <c r="E6" s="171">
        <f>'印刷しない＿材積単価（歩掛）'!D30</f>
        <v>14699</v>
      </c>
      <c r="F6" s="123"/>
      <c r="G6" s="2"/>
    </row>
    <row r="7" spans="1:7" ht="36.75" customHeight="1">
      <c r="A7" s="2"/>
      <c r="B7" s="124" t="s">
        <v>115</v>
      </c>
      <c r="C7" s="24" t="s">
        <v>152</v>
      </c>
      <c r="D7" s="25"/>
      <c r="E7" s="171">
        <f>'印刷しない＿材積単価（歩掛）'!D31</f>
        <v>4301</v>
      </c>
      <c r="F7" s="123"/>
      <c r="G7" s="2"/>
    </row>
    <row r="8" spans="1:7" ht="36.75" customHeight="1">
      <c r="A8" s="2"/>
      <c r="B8" s="147" t="s">
        <v>69</v>
      </c>
      <c r="C8" s="24" t="s">
        <v>153</v>
      </c>
      <c r="D8" s="125">
        <f>入力シート!G9</f>
        <v>0</v>
      </c>
      <c r="E8" s="171">
        <f>'印刷しない＿材積単価（歩掛）'!D32</f>
        <v>0</v>
      </c>
      <c r="F8" s="126" t="s">
        <v>142</v>
      </c>
      <c r="G8" s="2"/>
    </row>
    <row r="9" spans="1:7" ht="36.75" customHeight="1">
      <c r="A9" s="2"/>
      <c r="B9" s="124" t="s">
        <v>72</v>
      </c>
      <c r="C9" s="24" t="s">
        <v>154</v>
      </c>
      <c r="D9" s="125">
        <f>入力シート!G10</f>
        <v>0</v>
      </c>
      <c r="E9" s="171">
        <f>'印刷しない＿材積単価（歩掛）'!D33</f>
        <v>0</v>
      </c>
      <c r="F9" s="126" t="s">
        <v>143</v>
      </c>
      <c r="G9" s="2"/>
    </row>
    <row r="10" spans="1:7" ht="36.75" customHeight="1">
      <c r="A10" s="2"/>
      <c r="B10" s="124" t="s">
        <v>72</v>
      </c>
      <c r="C10" s="24" t="s">
        <v>154</v>
      </c>
      <c r="D10" s="125">
        <f>入力シート!G11</f>
        <v>0</v>
      </c>
      <c r="E10" s="171">
        <f>'印刷しない＿材積単価（歩掛）'!D34</f>
        <v>0</v>
      </c>
      <c r="F10" s="126" t="s">
        <v>143</v>
      </c>
      <c r="G10" s="2"/>
    </row>
    <row r="11" spans="1:7" ht="36.75" customHeight="1">
      <c r="A11" s="2"/>
      <c r="B11" s="124" t="s">
        <v>101</v>
      </c>
      <c r="C11" s="24" t="s">
        <v>155</v>
      </c>
      <c r="D11" s="14" t="s">
        <v>77</v>
      </c>
      <c r="E11" s="171">
        <f>'印刷しない＿材積単価（歩掛）'!D35</f>
        <v>0</v>
      </c>
      <c r="F11" s="126" t="s">
        <v>144</v>
      </c>
      <c r="G11" s="2"/>
    </row>
    <row r="12" spans="1:7" ht="36.75" customHeight="1">
      <c r="A12" s="2"/>
      <c r="B12" s="127" t="s">
        <v>79</v>
      </c>
      <c r="C12" s="128" t="s">
        <v>156</v>
      </c>
      <c r="D12" s="129" t="s">
        <v>81</v>
      </c>
      <c r="E12" s="171">
        <f>'印刷しない＿材積単価（歩掛）'!D36</f>
        <v>0</v>
      </c>
      <c r="F12" s="123"/>
      <c r="G12" s="2"/>
    </row>
    <row r="13" spans="1:7" ht="36.75" customHeight="1">
      <c r="A13" s="2"/>
      <c r="B13" s="127" t="s">
        <v>102</v>
      </c>
      <c r="C13" s="128" t="s">
        <v>157</v>
      </c>
      <c r="D13" s="129"/>
      <c r="E13" s="171">
        <f>'印刷しない＿材積単価（歩掛）'!D37</f>
        <v>20379</v>
      </c>
      <c r="F13" s="123"/>
      <c r="G13" s="2"/>
    </row>
    <row r="14" spans="1:7" ht="36.75" customHeight="1" thickBot="1">
      <c r="A14" s="2"/>
      <c r="B14" s="131" t="s">
        <v>104</v>
      </c>
      <c r="C14" s="132" t="s">
        <v>46</v>
      </c>
      <c r="D14" s="133"/>
      <c r="E14" s="173">
        <f>'印刷しない＿材積単価（歩掛）'!D38</f>
        <v>1</v>
      </c>
      <c r="F14" s="149" t="s">
        <v>169</v>
      </c>
      <c r="G14" s="2"/>
    </row>
    <row r="15" spans="1:7" ht="36.75" customHeight="1" thickBot="1">
      <c r="A15" s="2"/>
      <c r="B15" s="135" t="s">
        <v>159</v>
      </c>
      <c r="C15" s="136" t="s">
        <v>158</v>
      </c>
      <c r="D15" s="137" t="s">
        <v>158</v>
      </c>
      <c r="E15" s="172">
        <f>'印刷しない＿材積単価（歩掛）'!D39</f>
        <v>20379</v>
      </c>
      <c r="F15" s="148" t="s">
        <v>168</v>
      </c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</sheetData>
  <sheetProtection sheet="1" objects="1" scenarios="1"/>
  <mergeCells count="2">
    <mergeCell ref="A1:G1"/>
    <mergeCell ref="A3:G3"/>
  </mergeCells>
  <phoneticPr fontId="3"/>
  <pageMargins left="0.78740157480314965" right="0.70866141732283472" top="0.74803149606299213" bottom="0.74803149606299213" header="0.31496062992125984" footer="0.31496062992125984"/>
  <pageSetup paperSize="9" orientation="landscape" r:id="rId1"/>
  <headerFooter>
    <oddFooter>&amp;Cグラップルソー装着トラックシステム特殊伐採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33FF"/>
    <pageSetUpPr fitToPage="1"/>
  </sheetPr>
  <dimension ref="A1:E43"/>
  <sheetViews>
    <sheetView zoomScale="80" zoomScaleNormal="80" workbookViewId="0"/>
  </sheetViews>
  <sheetFormatPr defaultRowHeight="13.8"/>
  <cols>
    <col min="1" max="1" width="3.33203125" style="1" customWidth="1"/>
    <col min="2" max="2" width="26.21875" style="7" customWidth="1"/>
    <col min="3" max="4" width="16.21875" style="7" customWidth="1"/>
    <col min="5" max="5" width="47.33203125" style="7" customWidth="1"/>
    <col min="6" max="16384" width="8.88671875" style="1"/>
  </cols>
  <sheetData>
    <row r="1" spans="1:5" ht="25.95" customHeight="1">
      <c r="B1" s="202" t="s">
        <v>0</v>
      </c>
      <c r="C1" s="202"/>
      <c r="D1" s="202"/>
      <c r="E1" s="202"/>
    </row>
    <row r="2" spans="1:5" ht="13.35" customHeight="1">
      <c r="B2" s="203" t="s">
        <v>1</v>
      </c>
      <c r="C2" s="203"/>
      <c r="D2" s="203"/>
      <c r="E2" s="203"/>
    </row>
    <row r="3" spans="1:5" ht="4.6500000000000004" customHeight="1" thickBot="1">
      <c r="A3" s="2"/>
      <c r="B3" s="3"/>
      <c r="C3" s="3"/>
      <c r="D3" s="3"/>
      <c r="E3" s="3"/>
    </row>
    <row r="4" spans="1:5" ht="14.4" thickBot="1">
      <c r="A4" s="2"/>
      <c r="B4" s="4" t="s">
        <v>2</v>
      </c>
      <c r="C4" s="5" t="s">
        <v>3</v>
      </c>
      <c r="D4" s="5" t="s">
        <v>4</v>
      </c>
      <c r="E4" s="6" t="s">
        <v>5</v>
      </c>
    </row>
    <row r="5" spans="1:5" ht="23.4" customHeight="1" thickTop="1">
      <c r="A5" s="7"/>
      <c r="B5" s="74" t="s">
        <v>6</v>
      </c>
      <c r="C5" s="75" t="s">
        <v>7</v>
      </c>
      <c r="D5" s="150">
        <v>50000</v>
      </c>
      <c r="E5" s="76" t="s">
        <v>8</v>
      </c>
    </row>
    <row r="6" spans="1:5" ht="23.4" customHeight="1">
      <c r="A6" s="7"/>
      <c r="B6" s="77" t="s">
        <v>9</v>
      </c>
      <c r="C6" s="72" t="s">
        <v>10</v>
      </c>
      <c r="D6" s="165">
        <f>70/8</f>
        <v>8.75</v>
      </c>
      <c r="E6" s="78" t="s">
        <v>11</v>
      </c>
    </row>
    <row r="7" spans="1:5" ht="23.4" customHeight="1">
      <c r="A7" s="7"/>
      <c r="B7" s="79" t="s">
        <v>12</v>
      </c>
      <c r="C7" s="80" t="s">
        <v>13</v>
      </c>
      <c r="D7" s="152">
        <f>入力シート!G19</f>
        <v>0</v>
      </c>
      <c r="E7" s="81" t="s">
        <v>14</v>
      </c>
    </row>
    <row r="8" spans="1:5" ht="23.4" customHeight="1">
      <c r="A8" s="7"/>
      <c r="B8" s="82" t="s">
        <v>15</v>
      </c>
      <c r="C8" s="72" t="s">
        <v>16</v>
      </c>
      <c r="D8" s="166">
        <v>0.33</v>
      </c>
      <c r="E8" s="78" t="s">
        <v>17</v>
      </c>
    </row>
    <row r="9" spans="1:5" ht="23.4" customHeight="1">
      <c r="A9" s="7"/>
      <c r="B9" s="83" t="s">
        <v>139</v>
      </c>
      <c r="C9" s="80" t="s">
        <v>19</v>
      </c>
      <c r="D9" s="154">
        <f>入力シート!G21</f>
        <v>0</v>
      </c>
      <c r="E9" s="81" t="s">
        <v>14</v>
      </c>
    </row>
    <row r="10" spans="1:5" ht="23.4" customHeight="1">
      <c r="A10" s="7"/>
      <c r="B10" s="12" t="s">
        <v>20</v>
      </c>
      <c r="C10" s="13" t="s">
        <v>21</v>
      </c>
      <c r="D10" s="155">
        <f>ROUNDDOWN(D13*D15*D12*D16,0)</f>
        <v>1419</v>
      </c>
      <c r="E10" s="15"/>
    </row>
    <row r="11" spans="1:5" ht="23.4" customHeight="1">
      <c r="A11" s="7"/>
      <c r="B11" s="12" t="s">
        <v>22</v>
      </c>
      <c r="C11" s="13" t="s">
        <v>23</v>
      </c>
      <c r="D11" s="156">
        <v>5</v>
      </c>
      <c r="E11" s="15"/>
    </row>
    <row r="12" spans="1:5" ht="23.4" customHeight="1">
      <c r="A12" s="7"/>
      <c r="B12" s="12" t="s">
        <v>24</v>
      </c>
      <c r="C12" s="13" t="s">
        <v>25</v>
      </c>
      <c r="D12" s="156">
        <v>13</v>
      </c>
      <c r="E12" s="16" t="s">
        <v>26</v>
      </c>
    </row>
    <row r="13" spans="1:5" ht="23.4" customHeight="1">
      <c r="A13" s="7"/>
      <c r="B13" s="12" t="s">
        <v>27</v>
      </c>
      <c r="C13" s="13" t="s">
        <v>28</v>
      </c>
      <c r="D13" s="156">
        <v>140</v>
      </c>
      <c r="E13" s="16" t="s">
        <v>26</v>
      </c>
    </row>
    <row r="14" spans="1:5" ht="23.4" customHeight="1">
      <c r="A14" s="7"/>
      <c r="B14" s="12" t="s">
        <v>29</v>
      </c>
      <c r="C14" s="13" t="s">
        <v>30</v>
      </c>
      <c r="D14" s="156">
        <f>D13*6</f>
        <v>840</v>
      </c>
      <c r="E14" s="15" t="s">
        <v>31</v>
      </c>
    </row>
    <row r="15" spans="1:5" ht="23.4" customHeight="1">
      <c r="A15" s="7"/>
      <c r="B15" s="12" t="s">
        <v>32</v>
      </c>
      <c r="C15" s="13" t="s">
        <v>33</v>
      </c>
      <c r="D15" s="156">
        <v>6</v>
      </c>
      <c r="E15" s="15"/>
    </row>
    <row r="16" spans="1:5" ht="23.4" customHeight="1">
      <c r="A16" s="7"/>
      <c r="B16" s="12" t="s">
        <v>34</v>
      </c>
      <c r="C16" s="13" t="s">
        <v>35</v>
      </c>
      <c r="D16" s="156">
        <v>0.13</v>
      </c>
      <c r="E16" s="16" t="s">
        <v>26</v>
      </c>
    </row>
    <row r="17" spans="1:5" ht="23.4" customHeight="1">
      <c r="A17" s="7"/>
      <c r="B17" s="12" t="s">
        <v>36</v>
      </c>
      <c r="C17" s="13" t="s">
        <v>37</v>
      </c>
      <c r="D17" s="156">
        <v>0.1</v>
      </c>
      <c r="E17" s="16" t="s">
        <v>26</v>
      </c>
    </row>
    <row r="18" spans="1:5" ht="23.4" customHeight="1">
      <c r="A18" s="7"/>
      <c r="B18" s="12" t="s">
        <v>38</v>
      </c>
      <c r="C18" s="13" t="s">
        <v>39</v>
      </c>
      <c r="D18" s="156">
        <v>0.17</v>
      </c>
      <c r="E18" s="16" t="s">
        <v>40</v>
      </c>
    </row>
    <row r="19" spans="1:5" ht="23.4" customHeight="1">
      <c r="A19" s="7"/>
      <c r="B19" s="12" t="s">
        <v>41</v>
      </c>
      <c r="C19" s="13" t="s">
        <v>42</v>
      </c>
      <c r="D19" s="155">
        <f>ROUNDDOWN(D22/D21*D18,0)</f>
        <v>778</v>
      </c>
      <c r="E19" s="15"/>
    </row>
    <row r="20" spans="1:5" ht="23.4" customHeight="1">
      <c r="A20" s="7"/>
      <c r="B20" s="12" t="s">
        <v>43</v>
      </c>
      <c r="C20" s="13" t="s">
        <v>44</v>
      </c>
      <c r="D20" s="157">
        <f>ROUNDDOWN(D19*D21,0)</f>
        <v>778</v>
      </c>
      <c r="E20" s="15"/>
    </row>
    <row r="21" spans="1:5" ht="23.4" customHeight="1">
      <c r="A21" s="7"/>
      <c r="B21" s="37" t="s">
        <v>45</v>
      </c>
      <c r="C21" s="38" t="s">
        <v>46</v>
      </c>
      <c r="D21" s="167">
        <v>1</v>
      </c>
      <c r="E21" s="36" t="s">
        <v>47</v>
      </c>
    </row>
    <row r="22" spans="1:5" ht="23.4" customHeight="1">
      <c r="A22" s="7"/>
      <c r="B22" s="12" t="s">
        <v>48</v>
      </c>
      <c r="C22" s="24" t="s">
        <v>49</v>
      </c>
      <c r="D22" s="155">
        <f>ROUNDDOWN(1000*D16*D5/D10,0)</f>
        <v>4580</v>
      </c>
      <c r="E22" s="15"/>
    </row>
    <row r="23" spans="1:5" ht="23.4" customHeight="1">
      <c r="A23" s="7"/>
      <c r="B23" s="12" t="s">
        <v>50</v>
      </c>
      <c r="C23" s="24" t="s">
        <v>51</v>
      </c>
      <c r="D23" s="155">
        <f>ROUNDDOWN(1000*D18*D5/D14,0)</f>
        <v>10119</v>
      </c>
      <c r="E23" s="15"/>
    </row>
    <row r="24" spans="1:5" ht="23.4" customHeight="1">
      <c r="A24" s="7"/>
      <c r="B24" s="12" t="s">
        <v>52</v>
      </c>
      <c r="C24" s="24" t="s">
        <v>53</v>
      </c>
      <c r="D24" s="159">
        <f>ROUNDDOWN((0.04*((1+0.04)^D12)/((1+0.04)^D12-1)),4)</f>
        <v>0.10009999999999999</v>
      </c>
      <c r="E24" s="15" t="s">
        <v>54</v>
      </c>
    </row>
    <row r="25" spans="1:5" ht="23.4" customHeight="1">
      <c r="A25" s="7"/>
      <c r="B25" s="12" t="s">
        <v>55</v>
      </c>
      <c r="C25" s="24" t="s">
        <v>56</v>
      </c>
      <c r="D25" s="155">
        <f>ROUNDDOWN((1000*(D24-(1/D12))*D5/D14),0)</f>
        <v>1379</v>
      </c>
      <c r="E25" s="15"/>
    </row>
    <row r="26" spans="1:5" ht="23.4" customHeight="1">
      <c r="A26" s="7"/>
      <c r="B26" s="12" t="s">
        <v>57</v>
      </c>
      <c r="C26" s="24" t="s">
        <v>58</v>
      </c>
      <c r="D26" s="155">
        <f>ROUNDDOWN(((1000*D5)*D17)/D10,0)</f>
        <v>3523</v>
      </c>
      <c r="E26" s="15"/>
    </row>
    <row r="27" spans="1:5" ht="23.4" customHeight="1">
      <c r="A27" s="7"/>
      <c r="B27" s="12" t="s">
        <v>59</v>
      </c>
      <c r="C27" s="13" t="s">
        <v>60</v>
      </c>
      <c r="D27" s="155">
        <f>ROUNDDOWN((D6*D7)+(D8*D9),0)</f>
        <v>0</v>
      </c>
      <c r="E27" s="26" t="s">
        <v>61</v>
      </c>
    </row>
    <row r="28" spans="1:5" ht="23.4" customHeight="1">
      <c r="A28" s="7"/>
      <c r="B28" s="12" t="s">
        <v>62</v>
      </c>
      <c r="C28" s="24" t="s">
        <v>44</v>
      </c>
      <c r="D28" s="155">
        <f>D20</f>
        <v>778</v>
      </c>
      <c r="E28" s="15"/>
    </row>
    <row r="29" spans="1:5" ht="23.4" customHeight="1">
      <c r="A29" s="7"/>
      <c r="B29" s="84" t="s">
        <v>63</v>
      </c>
      <c r="C29" s="64" t="s">
        <v>64</v>
      </c>
      <c r="D29" s="163">
        <f>ROUNDDOWN(D22+D23+D25,0)</f>
        <v>16078</v>
      </c>
      <c r="E29" s="65"/>
    </row>
    <row r="30" spans="1:5" ht="23.4" customHeight="1">
      <c r="A30" s="7"/>
      <c r="B30" s="30" t="s">
        <v>65</v>
      </c>
      <c r="C30" s="24" t="s">
        <v>66</v>
      </c>
      <c r="D30" s="155">
        <f>D22+D23</f>
        <v>14699</v>
      </c>
      <c r="E30" s="15"/>
    </row>
    <row r="31" spans="1:5" ht="23.4" customHeight="1" thickBot="1">
      <c r="A31" s="7"/>
      <c r="B31" s="31" t="s">
        <v>67</v>
      </c>
      <c r="C31" s="32" t="s">
        <v>68</v>
      </c>
      <c r="D31" s="168">
        <f>D26+D27+D28</f>
        <v>4301</v>
      </c>
      <c r="E31" s="33"/>
    </row>
    <row r="32" spans="1:5" ht="23.4" customHeight="1" thickTop="1">
      <c r="A32" s="7"/>
      <c r="B32" s="34" t="s">
        <v>69</v>
      </c>
      <c r="C32" s="35" t="s">
        <v>70</v>
      </c>
      <c r="D32" s="162">
        <f>ROUNDDOWN(入力シート!G9/8*6,0)</f>
        <v>0</v>
      </c>
      <c r="E32" s="36" t="s">
        <v>71</v>
      </c>
    </row>
    <row r="33" spans="1:5" ht="23.4" customHeight="1">
      <c r="A33" s="7"/>
      <c r="B33" s="37" t="s">
        <v>72</v>
      </c>
      <c r="C33" s="38" t="s">
        <v>73</v>
      </c>
      <c r="D33" s="162">
        <f>ROUNDDOWN(入力シート!G10/8*6,0)</f>
        <v>0</v>
      </c>
      <c r="E33" s="36" t="s">
        <v>74</v>
      </c>
    </row>
    <row r="34" spans="1:5" ht="23.4" customHeight="1">
      <c r="A34" s="7"/>
      <c r="B34" s="37" t="s">
        <v>72</v>
      </c>
      <c r="C34" s="38" t="s">
        <v>73</v>
      </c>
      <c r="D34" s="162">
        <f>ROUNDDOWN(入力シート!G11/8*6,0)</f>
        <v>0</v>
      </c>
      <c r="E34" s="36" t="s">
        <v>74</v>
      </c>
    </row>
    <row r="35" spans="1:5" ht="23.4" customHeight="1">
      <c r="A35" s="7"/>
      <c r="B35" s="37" t="s">
        <v>75</v>
      </c>
      <c r="C35" s="38" t="s">
        <v>76</v>
      </c>
      <c r="D35" s="162">
        <f>ROUNDDOWN((D32+D33+D34)*0.04,0)</f>
        <v>0</v>
      </c>
      <c r="E35" s="36" t="s">
        <v>78</v>
      </c>
    </row>
    <row r="36" spans="1:5" ht="23.4" customHeight="1">
      <c r="A36" s="7"/>
      <c r="B36" s="39" t="s">
        <v>79</v>
      </c>
      <c r="C36" s="40" t="s">
        <v>80</v>
      </c>
      <c r="D36" s="169">
        <f>SUM(D32:D35)</f>
        <v>0</v>
      </c>
      <c r="E36" s="41"/>
    </row>
    <row r="37" spans="1:5" ht="23.4" customHeight="1">
      <c r="A37" s="7"/>
      <c r="B37" s="39" t="s">
        <v>82</v>
      </c>
      <c r="C37" s="40" t="s">
        <v>83</v>
      </c>
      <c r="D37" s="169">
        <f>ROUND(D29*6,0)</f>
        <v>96468</v>
      </c>
      <c r="E37" s="41" t="s">
        <v>84</v>
      </c>
    </row>
    <row r="38" spans="1:5" ht="23.4" customHeight="1" thickBot="1">
      <c r="A38" s="7"/>
      <c r="B38" s="42" t="s">
        <v>85</v>
      </c>
      <c r="C38" s="43" t="s">
        <v>86</v>
      </c>
      <c r="D38" s="175">
        <f>D31*6</f>
        <v>25806</v>
      </c>
      <c r="E38" s="44" t="s">
        <v>87</v>
      </c>
    </row>
    <row r="39" spans="1:5" ht="23.4" customHeight="1" thickBot="1">
      <c r="A39" s="7"/>
      <c r="B39" s="45" t="s">
        <v>88</v>
      </c>
      <c r="C39" s="46" t="s">
        <v>89</v>
      </c>
      <c r="D39" s="170">
        <f>ROUNDDOWN(D36+D37+D38,0)</f>
        <v>122274</v>
      </c>
      <c r="E39" s="47" t="s">
        <v>91</v>
      </c>
    </row>
    <row r="42" spans="1:5">
      <c r="D42" s="49"/>
    </row>
    <row r="43" spans="1:5">
      <c r="D43" s="49"/>
    </row>
  </sheetData>
  <sheetProtection sheet="1" objects="1" scenarios="1"/>
  <mergeCells count="2">
    <mergeCell ref="B1:E1"/>
    <mergeCell ref="B2:E2"/>
  </mergeCells>
  <phoneticPr fontId="3"/>
  <pageMargins left="0.7" right="0.7" top="0.75" bottom="0.75" header="0.3" footer="0.3"/>
  <pageSetup paperSize="9" scale="84" fitToHeight="0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M43"/>
  <sheetViews>
    <sheetView zoomScale="80" zoomScaleNormal="80" workbookViewId="0"/>
  </sheetViews>
  <sheetFormatPr defaultRowHeight="13.8"/>
  <cols>
    <col min="1" max="1" width="3.33203125" style="1" customWidth="1"/>
    <col min="2" max="2" width="25.44140625" style="7" customWidth="1"/>
    <col min="3" max="4" width="16.5546875" style="1" customWidth="1"/>
    <col min="5" max="5" width="47.33203125" style="1" customWidth="1"/>
    <col min="6" max="6" width="8.88671875" style="1"/>
    <col min="7" max="9" width="11" style="1" customWidth="1"/>
    <col min="10" max="11" width="8.88671875" style="1"/>
    <col min="12" max="12" width="9.77734375" style="1" bestFit="1" customWidth="1"/>
    <col min="13" max="16384" width="8.88671875" style="1"/>
  </cols>
  <sheetData>
    <row r="1" spans="1:11" ht="25.95" customHeight="1">
      <c r="B1" s="202" t="s">
        <v>92</v>
      </c>
      <c r="C1" s="202"/>
      <c r="D1" s="202"/>
      <c r="E1" s="202"/>
    </row>
    <row r="2" spans="1:11" ht="13.35" customHeight="1">
      <c r="B2" s="203" t="s">
        <v>93</v>
      </c>
      <c r="C2" s="203"/>
      <c r="D2" s="203"/>
      <c r="E2" s="203"/>
    </row>
    <row r="3" spans="1:11" ht="4.6500000000000004" customHeight="1" thickBot="1">
      <c r="A3" s="2"/>
      <c r="B3" s="3"/>
      <c r="C3" s="2"/>
      <c r="D3" s="2"/>
      <c r="E3" s="2"/>
    </row>
    <row r="4" spans="1:11" ht="14.4" thickBot="1">
      <c r="A4" s="2"/>
      <c r="B4" s="4" t="s">
        <v>2</v>
      </c>
      <c r="C4" s="50" t="s">
        <v>94</v>
      </c>
      <c r="D4" s="50" t="s">
        <v>95</v>
      </c>
      <c r="E4" s="51" t="s">
        <v>96</v>
      </c>
    </row>
    <row r="5" spans="1:11" ht="21.45" customHeight="1" thickTop="1">
      <c r="A5" s="7"/>
      <c r="B5" s="74" t="s">
        <v>6</v>
      </c>
      <c r="C5" s="75" t="s">
        <v>7</v>
      </c>
      <c r="D5" s="150">
        <v>50000</v>
      </c>
      <c r="E5" s="76" t="s">
        <v>8</v>
      </c>
    </row>
    <row r="6" spans="1:11" ht="21.45" customHeight="1">
      <c r="A6" s="7"/>
      <c r="B6" s="8" t="s">
        <v>9</v>
      </c>
      <c r="C6" s="9" t="s">
        <v>10</v>
      </c>
      <c r="D6" s="151">
        <f>70/8</f>
        <v>8.75</v>
      </c>
      <c r="E6" s="10" t="s">
        <v>11</v>
      </c>
    </row>
    <row r="7" spans="1:11" ht="21.45" customHeight="1">
      <c r="A7" s="7"/>
      <c r="B7" s="79" t="s">
        <v>12</v>
      </c>
      <c r="C7" s="80" t="s">
        <v>13</v>
      </c>
      <c r="D7" s="152">
        <f>入力シート!G19</f>
        <v>0</v>
      </c>
      <c r="E7" s="81" t="s">
        <v>97</v>
      </c>
    </row>
    <row r="8" spans="1:11" ht="21.45" customHeight="1">
      <c r="A8" s="7"/>
      <c r="B8" s="11" t="s">
        <v>15</v>
      </c>
      <c r="C8" s="9" t="s">
        <v>16</v>
      </c>
      <c r="D8" s="153">
        <v>0.33</v>
      </c>
      <c r="E8" s="10" t="s">
        <v>17</v>
      </c>
    </row>
    <row r="9" spans="1:11" ht="21.45" customHeight="1">
      <c r="A9" s="7"/>
      <c r="B9" s="79" t="s">
        <v>18</v>
      </c>
      <c r="C9" s="80" t="s">
        <v>19</v>
      </c>
      <c r="D9" s="154">
        <f>入力シート!G21</f>
        <v>0</v>
      </c>
      <c r="E9" s="81" t="s">
        <v>97</v>
      </c>
    </row>
    <row r="10" spans="1:11" ht="21.45" customHeight="1">
      <c r="A10" s="7"/>
      <c r="B10" s="52" t="s">
        <v>20</v>
      </c>
      <c r="C10" s="13" t="s">
        <v>21</v>
      </c>
      <c r="D10" s="155">
        <f>ROUNDDOWN(D13*D15*D12*D16,0)</f>
        <v>1419</v>
      </c>
      <c r="E10" s="15"/>
    </row>
    <row r="11" spans="1:11" ht="21.45" customHeight="1">
      <c r="A11" s="7"/>
      <c r="B11" s="52" t="s">
        <v>22</v>
      </c>
      <c r="C11" s="13" t="s">
        <v>23</v>
      </c>
      <c r="D11" s="156">
        <v>5</v>
      </c>
      <c r="E11" s="15"/>
    </row>
    <row r="12" spans="1:11" ht="21.45" customHeight="1">
      <c r="A12" s="7"/>
      <c r="B12" s="52" t="s">
        <v>24</v>
      </c>
      <c r="C12" s="13" t="s">
        <v>25</v>
      </c>
      <c r="D12" s="156">
        <v>13</v>
      </c>
      <c r="E12" s="53" t="s">
        <v>98</v>
      </c>
    </row>
    <row r="13" spans="1:11" ht="21.45" customHeight="1">
      <c r="A13" s="7"/>
      <c r="B13" s="52" t="s">
        <v>27</v>
      </c>
      <c r="C13" s="13" t="s">
        <v>28</v>
      </c>
      <c r="D13" s="156">
        <v>140</v>
      </c>
      <c r="E13" s="53" t="s">
        <v>98</v>
      </c>
    </row>
    <row r="14" spans="1:11" ht="21.45" customHeight="1">
      <c r="A14" s="7"/>
      <c r="B14" s="52" t="s">
        <v>29</v>
      </c>
      <c r="C14" s="13" t="s">
        <v>30</v>
      </c>
      <c r="D14" s="156">
        <f>D13*6</f>
        <v>840</v>
      </c>
      <c r="E14" s="15" t="s">
        <v>31</v>
      </c>
    </row>
    <row r="15" spans="1:11" ht="21.45" customHeight="1">
      <c r="A15" s="7"/>
      <c r="B15" s="52" t="s">
        <v>32</v>
      </c>
      <c r="C15" s="13" t="s">
        <v>33</v>
      </c>
      <c r="D15" s="156">
        <v>6</v>
      </c>
      <c r="E15" s="15"/>
    </row>
    <row r="16" spans="1:11" ht="21.45" customHeight="1">
      <c r="A16" s="7"/>
      <c r="B16" s="52" t="s">
        <v>34</v>
      </c>
      <c r="C16" s="13" t="s">
        <v>35</v>
      </c>
      <c r="D16" s="156">
        <v>0.13</v>
      </c>
      <c r="E16" s="53" t="s">
        <v>98</v>
      </c>
      <c r="K16" s="54"/>
    </row>
    <row r="17" spans="1:13" ht="21.45" customHeight="1">
      <c r="A17" s="7"/>
      <c r="B17" s="52" t="s">
        <v>36</v>
      </c>
      <c r="C17" s="13" t="s">
        <v>37</v>
      </c>
      <c r="D17" s="156">
        <v>0.1</v>
      </c>
      <c r="E17" s="53" t="s">
        <v>98</v>
      </c>
    </row>
    <row r="18" spans="1:13" ht="21.45" customHeight="1">
      <c r="A18" s="7"/>
      <c r="B18" s="52" t="s">
        <v>38</v>
      </c>
      <c r="C18" s="13" t="s">
        <v>39</v>
      </c>
      <c r="D18" s="156">
        <v>0.17</v>
      </c>
      <c r="E18" s="53" t="s">
        <v>99</v>
      </c>
    </row>
    <row r="19" spans="1:13" ht="21.45" customHeight="1">
      <c r="A19" s="7"/>
      <c r="B19" s="52" t="s">
        <v>41</v>
      </c>
      <c r="C19" s="13" t="s">
        <v>42</v>
      </c>
      <c r="D19" s="155">
        <f>ROUNDDOWN(D22/D21*D18,0)</f>
        <v>778</v>
      </c>
      <c r="E19" s="15"/>
    </row>
    <row r="20" spans="1:13" ht="21.45" customHeight="1">
      <c r="A20" s="7"/>
      <c r="B20" s="52" t="s">
        <v>43</v>
      </c>
      <c r="C20" s="13" t="s">
        <v>44</v>
      </c>
      <c r="D20" s="157">
        <f>ROUNDDOWN(D19*D21,0)</f>
        <v>778</v>
      </c>
      <c r="E20" s="15"/>
    </row>
    <row r="21" spans="1:13" ht="21.45" customHeight="1">
      <c r="A21" s="7"/>
      <c r="B21" s="55" t="s">
        <v>45</v>
      </c>
      <c r="C21" s="17" t="s">
        <v>46</v>
      </c>
      <c r="D21" s="158">
        <v>1</v>
      </c>
      <c r="E21" s="18" t="s">
        <v>47</v>
      </c>
      <c r="H21" s="19"/>
      <c r="I21" s="20"/>
      <c r="J21" s="21"/>
      <c r="K21" s="21"/>
      <c r="L21" s="22"/>
      <c r="M21" s="23"/>
    </row>
    <row r="22" spans="1:13" ht="21.45" customHeight="1">
      <c r="A22" s="7"/>
      <c r="B22" s="52" t="s">
        <v>48</v>
      </c>
      <c r="C22" s="24" t="s">
        <v>49</v>
      </c>
      <c r="D22" s="155">
        <f>ROUNDDOWN(1000*D16*D5/D10,0)</f>
        <v>4580</v>
      </c>
      <c r="E22" s="15"/>
    </row>
    <row r="23" spans="1:13" ht="21.45" customHeight="1">
      <c r="A23" s="7"/>
      <c r="B23" s="52" t="s">
        <v>50</v>
      </c>
      <c r="C23" s="24" t="s">
        <v>51</v>
      </c>
      <c r="D23" s="155">
        <f>ROUNDDOWN(1000*D18*D5/D14,0)</f>
        <v>10119</v>
      </c>
      <c r="E23" s="15"/>
    </row>
    <row r="24" spans="1:13" ht="21.45" customHeight="1">
      <c r="A24" s="7"/>
      <c r="B24" s="52" t="s">
        <v>52</v>
      </c>
      <c r="C24" s="24" t="s">
        <v>53</v>
      </c>
      <c r="D24" s="159">
        <f>ROUNDDOWN((0.04*((1+0.04)^D12)/((1+0.04)^D12-1)),4)</f>
        <v>0.10009999999999999</v>
      </c>
      <c r="E24" s="15" t="s">
        <v>54</v>
      </c>
    </row>
    <row r="25" spans="1:13" ht="21.45" customHeight="1">
      <c r="A25" s="7"/>
      <c r="B25" s="52" t="s">
        <v>55</v>
      </c>
      <c r="C25" s="24" t="s">
        <v>56</v>
      </c>
      <c r="D25" s="155">
        <f>ROUNDDOWN((1000*(D24-(1/D12))*D5/D14),0)</f>
        <v>1379</v>
      </c>
      <c r="E25" s="15"/>
    </row>
    <row r="26" spans="1:13" ht="21.45" customHeight="1">
      <c r="A26" s="7"/>
      <c r="B26" s="52" t="s">
        <v>57</v>
      </c>
      <c r="C26" s="24" t="s">
        <v>58</v>
      </c>
      <c r="D26" s="155">
        <f>ROUNDDOWN((1000*D17*D5/D10),0)</f>
        <v>3523</v>
      </c>
      <c r="E26" s="15"/>
    </row>
    <row r="27" spans="1:13" ht="21.45" customHeight="1">
      <c r="A27" s="7"/>
      <c r="B27" s="52" t="s">
        <v>59</v>
      </c>
      <c r="C27" s="13" t="s">
        <v>60</v>
      </c>
      <c r="D27" s="155">
        <f>ROUNDDOWN(D6*D7,0)</f>
        <v>0</v>
      </c>
      <c r="E27" s="15"/>
      <c r="I27" s="27"/>
    </row>
    <row r="28" spans="1:13" ht="21.45" customHeight="1">
      <c r="A28" s="7"/>
      <c r="B28" s="52" t="s">
        <v>62</v>
      </c>
      <c r="C28" s="24" t="s">
        <v>44</v>
      </c>
      <c r="D28" s="155">
        <f>D20</f>
        <v>778</v>
      </c>
      <c r="E28" s="15"/>
    </row>
    <row r="29" spans="1:13" ht="21.45" customHeight="1">
      <c r="A29" s="7"/>
      <c r="B29" s="56" t="s">
        <v>63</v>
      </c>
      <c r="C29" s="28" t="s">
        <v>64</v>
      </c>
      <c r="D29" s="160">
        <f>D22+D23+D25</f>
        <v>16078</v>
      </c>
      <c r="E29" s="29"/>
      <c r="G29" s="23"/>
    </row>
    <row r="30" spans="1:13" ht="21.45" customHeight="1">
      <c r="A30" s="7"/>
      <c r="B30" s="57" t="s">
        <v>65</v>
      </c>
      <c r="C30" s="24" t="s">
        <v>66</v>
      </c>
      <c r="D30" s="155">
        <f>D22+D23</f>
        <v>14699</v>
      </c>
      <c r="E30" s="15"/>
      <c r="G30" s="23"/>
    </row>
    <row r="31" spans="1:13" ht="21.45" customHeight="1" thickBot="1">
      <c r="A31" s="7"/>
      <c r="B31" s="58" t="s">
        <v>100</v>
      </c>
      <c r="C31" s="59" t="s">
        <v>68</v>
      </c>
      <c r="D31" s="161">
        <f>D26+D27+D28</f>
        <v>4301</v>
      </c>
      <c r="E31" s="60"/>
    </row>
    <row r="32" spans="1:13" ht="21.45" customHeight="1" thickTop="1">
      <c r="A32" s="7"/>
      <c r="B32" s="61" t="s">
        <v>69</v>
      </c>
      <c r="C32" s="35" t="s">
        <v>70</v>
      </c>
      <c r="D32" s="162">
        <f>ROUNDDOWN(入力シート!G9/8*6,0)</f>
        <v>0</v>
      </c>
      <c r="E32" s="36" t="s">
        <v>71</v>
      </c>
      <c r="H32" s="23"/>
      <c r="I32" s="23"/>
      <c r="J32" s="23"/>
    </row>
    <row r="33" spans="1:10" ht="21.45" customHeight="1">
      <c r="A33" s="7"/>
      <c r="B33" s="62" t="s">
        <v>72</v>
      </c>
      <c r="C33" s="38" t="s">
        <v>73</v>
      </c>
      <c r="D33" s="162">
        <f>ROUNDDOWN(入力シート!G10/8*6,0)</f>
        <v>0</v>
      </c>
      <c r="E33" s="36" t="s">
        <v>74</v>
      </c>
      <c r="H33" s="23"/>
      <c r="I33" s="23"/>
      <c r="J33" s="23"/>
    </row>
    <row r="34" spans="1:10" ht="21.45" customHeight="1">
      <c r="A34" s="7"/>
      <c r="B34" s="62" t="s">
        <v>72</v>
      </c>
      <c r="C34" s="38" t="s">
        <v>73</v>
      </c>
      <c r="D34" s="162">
        <f>ROUNDDOWN(入力シート!G11/8*6,0)</f>
        <v>0</v>
      </c>
      <c r="E34" s="36" t="s">
        <v>74</v>
      </c>
      <c r="H34" s="23"/>
      <c r="I34" s="23"/>
      <c r="J34" s="23"/>
    </row>
    <row r="35" spans="1:10" ht="21.45" customHeight="1">
      <c r="A35" s="7"/>
      <c r="B35" s="62" t="s">
        <v>101</v>
      </c>
      <c r="C35" s="38" t="s">
        <v>76</v>
      </c>
      <c r="D35" s="162">
        <f>ROUNDDOWN((D32+D33+D34)*0.04,0)</f>
        <v>0</v>
      </c>
      <c r="E35" s="36" t="s">
        <v>78</v>
      </c>
      <c r="H35" s="23"/>
      <c r="I35" s="23"/>
      <c r="J35" s="23"/>
    </row>
    <row r="36" spans="1:10" ht="21.45" customHeight="1">
      <c r="A36" s="7"/>
      <c r="B36" s="63" t="s">
        <v>79</v>
      </c>
      <c r="C36" s="64" t="s">
        <v>80</v>
      </c>
      <c r="D36" s="163">
        <f>SUM(D32:D35)</f>
        <v>0</v>
      </c>
      <c r="E36" s="65"/>
    </row>
    <row r="37" spans="1:10" ht="21.45" customHeight="1">
      <c r="A37" s="7"/>
      <c r="B37" s="52" t="s">
        <v>102</v>
      </c>
      <c r="C37" s="24" t="s">
        <v>103</v>
      </c>
      <c r="D37" s="155">
        <f>D29+D31+D36</f>
        <v>20379</v>
      </c>
      <c r="E37" s="15"/>
      <c r="G37" s="23"/>
    </row>
    <row r="38" spans="1:10" ht="21.45" customHeight="1" thickBot="1">
      <c r="A38" s="7"/>
      <c r="B38" s="66" t="s">
        <v>104</v>
      </c>
      <c r="C38" s="67" t="s">
        <v>83</v>
      </c>
      <c r="D38" s="164">
        <f>D21</f>
        <v>1</v>
      </c>
      <c r="E38" s="68" t="s">
        <v>105</v>
      </c>
    </row>
    <row r="39" spans="1:10" ht="21.45" customHeight="1" thickBot="1">
      <c r="A39" s="7"/>
      <c r="B39" s="69" t="s">
        <v>106</v>
      </c>
      <c r="C39" s="46" t="s">
        <v>89</v>
      </c>
      <c r="D39" s="170">
        <f>ROUNDDOWN(((D29+D31+D36)/D38),0)</f>
        <v>20379</v>
      </c>
      <c r="E39" s="70" t="s">
        <v>107</v>
      </c>
    </row>
    <row r="43" spans="1:10">
      <c r="D43" s="48"/>
    </row>
  </sheetData>
  <sheetProtection sheet="1" objects="1" scenarios="1"/>
  <mergeCells count="2">
    <mergeCell ref="B1:E1"/>
    <mergeCell ref="B2:E2"/>
  </mergeCells>
  <phoneticPr fontId="3"/>
  <pageMargins left="0.7" right="0.7" top="0.75" bottom="0.75" header="0.3" footer="0.3"/>
  <pageSetup paperSize="9" scale="84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説明書</vt:lpstr>
      <vt:lpstr>入力シート</vt:lpstr>
      <vt:lpstr>印刷＿表紙</vt:lpstr>
      <vt:lpstr>印刷＿日額シート</vt:lpstr>
      <vt:lpstr>印刷＿材積シート</vt:lpstr>
      <vt:lpstr>印刷しない＿日単価（歩掛）</vt:lpstr>
      <vt:lpstr>印刷しない＿材積単価（歩掛）</vt:lpstr>
      <vt:lpstr>印刷＿材積シート!Print_Area</vt:lpstr>
      <vt:lpstr>印刷＿日額シート!Print_Area</vt:lpstr>
      <vt:lpstr>印刷＿表紙!Print_Area</vt:lpstr>
      <vt:lpstr>'印刷しない＿材積単価（歩掛）'!Print_Area</vt:lpstr>
      <vt:lpstr>'印刷しない＿日単価（歩掛）'!Print_Area</vt:lpstr>
      <vt:lpstr>説明書!Print_Area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CL-HONBU93</dc:creator>
  <cp:lastModifiedBy>出口　栄也</cp:lastModifiedBy>
  <cp:lastPrinted>2025-04-07T12:18:29Z</cp:lastPrinted>
  <dcterms:created xsi:type="dcterms:W3CDTF">2025-03-09T04:09:50Z</dcterms:created>
  <dcterms:modified xsi:type="dcterms:W3CDTF">2025-04-09T23:14:13Z</dcterms:modified>
</cp:coreProperties>
</file>