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15" windowHeight="5595" activeTab="3"/>
  </bookViews>
  <sheets>
    <sheet name="説明" sheetId="1" r:id="rId1"/>
    <sheet name="地位級Ⅰ" sheetId="2" r:id="rId2"/>
    <sheet name="地位級Ⅱ" sheetId="3" r:id="rId3"/>
    <sheet name="地位級Ⅲ" sheetId="4" r:id="rId4"/>
    <sheet name="地位級Ⅳ" sheetId="5" r:id="rId5"/>
    <sheet name="地位級Ⅴ" sheetId="6" r:id="rId6"/>
  </sheets>
  <definedNames>
    <definedName name="_Fill" hidden="1">#REF!</definedName>
    <definedName name="_xlnm.Print_Area" localSheetId="1">'地位級Ⅰ'!$A$1:$L$26</definedName>
    <definedName name="_xlnm.Print_Area" localSheetId="2">'地位級Ⅱ'!$A$1:$M$27</definedName>
    <definedName name="_xlnm.Print_Area" localSheetId="3">'地位級Ⅲ'!$A$1:$M$27</definedName>
    <definedName name="_xlnm.Print_Area" localSheetId="4">'地位級Ⅳ'!$A$1:$L$26</definedName>
    <definedName name="_xlnm.Print_Area" localSheetId="5">'地位級Ⅴ'!$A$1:$L$27</definedName>
  </definedNames>
  <calcPr fullCalcOnLoad="1"/>
</workbook>
</file>

<file path=xl/sharedStrings.xml><?xml version="1.0" encoding="utf-8"?>
<sst xmlns="http://schemas.openxmlformats.org/spreadsheetml/2006/main" count="221" uniqueCount="58">
  <si>
    <t>地位</t>
  </si>
  <si>
    <t>HF=</t>
  </si>
  <si>
    <t xml:space="preserve"> G=</t>
  </si>
  <si>
    <t>DG=</t>
  </si>
  <si>
    <t>NRF=</t>
  </si>
  <si>
    <t>VRF=</t>
  </si>
  <si>
    <t>** 逆数式の係数 **</t>
  </si>
  <si>
    <t>** 形状高係数 **</t>
  </si>
  <si>
    <t xml:space="preserve"> ** 断面積係数 **</t>
  </si>
  <si>
    <t xml:space="preserve"> ** 最多密度線係数 **</t>
  </si>
  <si>
    <t>b1=</t>
  </si>
  <si>
    <t>BHF1=</t>
  </si>
  <si>
    <t>BDG1=</t>
  </si>
  <si>
    <t>K1 MAX=</t>
  </si>
  <si>
    <t>b2=</t>
  </si>
  <si>
    <t>BHF2=</t>
  </si>
  <si>
    <t>BDG2=</t>
  </si>
  <si>
    <t xml:space="preserve"> ** 等平均直径線係数 **</t>
  </si>
  <si>
    <t>b3=</t>
  </si>
  <si>
    <t>BHF3=</t>
  </si>
  <si>
    <t>BDG3=</t>
  </si>
  <si>
    <t>b4-b2=</t>
  </si>
  <si>
    <t>b4=</t>
  </si>
  <si>
    <t xml:space="preserve">    M</t>
  </si>
  <si>
    <t xml:space="preserve">  L</t>
  </si>
  <si>
    <t xml:space="preserve">  K</t>
  </si>
  <si>
    <t>STD</t>
  </si>
  <si>
    <t>地位級</t>
  </si>
  <si>
    <t>収量比数</t>
  </si>
  <si>
    <r>
      <t>林分密度　</t>
    </r>
    <r>
      <rPr>
        <sz val="8"/>
        <rFont val="ＭＳ Ｐゴシック"/>
        <family val="3"/>
      </rPr>
      <t>（本/ha）</t>
    </r>
  </si>
  <si>
    <r>
      <t>樹高　</t>
    </r>
    <r>
      <rPr>
        <sz val="8"/>
        <rFont val="ＭＳ Ｐゴシック"/>
        <family val="3"/>
      </rPr>
      <t>　（m）</t>
    </r>
  </si>
  <si>
    <r>
      <t>林齢　</t>
    </r>
    <r>
      <rPr>
        <sz val="8"/>
        <rFont val="ＭＳ Ｐゴシック"/>
        <family val="3"/>
      </rPr>
      <t xml:space="preserve"> （年）</t>
    </r>
  </si>
  <si>
    <r>
      <t>胸高直径</t>
    </r>
    <r>
      <rPr>
        <sz val="8"/>
        <rFont val="ＭＳ Ｐゴシック"/>
        <family val="3"/>
      </rPr>
      <t>(ｃｍ)</t>
    </r>
  </si>
  <si>
    <t>Ⅴ</t>
  </si>
  <si>
    <r>
      <t xml:space="preserve"> 幹材積</t>
    </r>
    <r>
      <rPr>
        <sz val="8"/>
        <rFont val="ＭＳ Ｐゴシック"/>
        <family val="3"/>
      </rPr>
      <t>(ｍ</t>
    </r>
    <r>
      <rPr>
        <vertAlign val="superscript"/>
        <sz val="8"/>
        <rFont val="ＭＳ Ｐゴシック"/>
        <family val="3"/>
      </rPr>
      <t>３</t>
    </r>
    <r>
      <rPr>
        <sz val="8"/>
        <rFont val="ＭＳ Ｐゴシック"/>
        <family val="3"/>
      </rPr>
      <t>/ha)</t>
    </r>
  </si>
  <si>
    <t>林齢・密度の入力表</t>
  </si>
  <si>
    <r>
      <t>密度</t>
    </r>
    <r>
      <rPr>
        <sz val="6"/>
        <rFont val="ＭＳ Ｐゴシック"/>
        <family val="3"/>
      </rPr>
      <t>(本/ha)</t>
    </r>
  </si>
  <si>
    <r>
      <t>林齢</t>
    </r>
    <r>
      <rPr>
        <sz val="8"/>
        <rFont val="ＭＳ Ｐゴシック"/>
        <family val="3"/>
      </rPr>
      <t>(年)</t>
    </r>
  </si>
  <si>
    <r>
      <t>樹高</t>
    </r>
    <r>
      <rPr>
        <sz val="8"/>
        <rFont val="ＭＳ Ｐゴシック"/>
        <family val="3"/>
      </rPr>
      <t>(m)</t>
    </r>
  </si>
  <si>
    <t>任意の林齢と林分密度を与え、45年後までの樹高、胸高直径と収量比数の変化を予測します。</t>
  </si>
  <si>
    <t>Ⅰ</t>
  </si>
  <si>
    <t>Ⅱ</t>
  </si>
  <si>
    <t>Ⅳ</t>
  </si>
  <si>
    <t>　収穫予想表では
①任意の林齢を入力することで地位級別の樹高が得られます。
②さらに任意の林分密度を入力するとヘクタ－ル当りの幹材積、収量比数、平均胸高直径などが得られます。</t>
  </si>
  <si>
    <t>　表は地位級別（５区分）に作成してあります。
地位級Ⅲは、現地調査結果から得られた長野県の平均的な樹高成長曲線です。
地位級Ⅰは県内で最もよく成長する場合を示し、Ⅴは最も成長の不良な場合を示しています。
地位級ⅡおよびⅣは、それぞれⅠとⅢ、ⅢとⅤの中間を示しています。</t>
  </si>
  <si>
    <t xml:space="preserve">　この収穫予想表は、森林施業の目安を得るために作成したものです。
森林の自然環境は多様なため、本表による収穫予想結果と現実林分の成長量・収穫量が異なる場合があります。
</t>
  </si>
  <si>
    <r>
      <t>樹高</t>
    </r>
    <r>
      <rPr>
        <sz val="8"/>
        <rFont val="ＭＳ Ｐゴシック"/>
        <family val="3"/>
      </rPr>
      <t>(m)</t>
    </r>
  </si>
  <si>
    <t>Ⅲ</t>
  </si>
  <si>
    <r>
      <t>樹高　</t>
    </r>
    <r>
      <rPr>
        <sz val="8"/>
        <rFont val="ＭＳ Ｐゴシック"/>
        <family val="3"/>
      </rPr>
      <t>　（m）</t>
    </r>
  </si>
  <si>
    <t>収量比数</t>
  </si>
  <si>
    <r>
      <t xml:space="preserve"> 幹材積</t>
    </r>
    <r>
      <rPr>
        <sz val="8"/>
        <rFont val="ＭＳ Ｐゴシック"/>
        <family val="3"/>
      </rPr>
      <t>(ｍ</t>
    </r>
    <r>
      <rPr>
        <vertAlign val="superscript"/>
        <sz val="8"/>
        <rFont val="ＭＳ Ｐゴシック"/>
        <family val="3"/>
      </rPr>
      <t>３</t>
    </r>
    <r>
      <rPr>
        <sz val="8"/>
        <rFont val="ＭＳ Ｐゴシック"/>
        <family val="3"/>
      </rPr>
      <t>/ha)</t>
    </r>
  </si>
  <si>
    <t>**** １分子式の係数 M,L,K****</t>
  </si>
  <si>
    <t>長野県林業総合センタ－(2008)</t>
  </si>
  <si>
    <t>簡易林分収穫予想表＜長野県民有林スギ人工林(裏系)＞の説明</t>
  </si>
  <si>
    <t>STD</t>
  </si>
  <si>
    <t>　この収穫予想表は、「林野庁：北関東・東山地方スギ林分密度管理図、1981」に示されているスギ人工林の成長に関する数式と係数、ならびに「長野県林務部：長野県民有林スギ表系人工林収穫予想表(1983)」の樹高生長曲線式に係わる係数を使用し、Microsoft　Excelによって作成したものです。
　なお「裏系」とは、日本のスギを分類する際の最も大きな区分のひとつです。太平洋側に自然分布してきたスギの品種系統をオモテスギ(表系スギ)といい、一般的に針葉の着生角度が広く、枝葉が剛直な傾向があり、初期成長が旺盛とされています。これに対して、日本海側に分布するスギの品種系統をウラスギ(裏系スギ)といい、針葉の着生角度が狭く、また針葉先端が内側に曲がり、枝葉は比較的柔軟で落雪性が良いと言われ、成長は晩生型とされています。長野県内のスギ人工林には表系・裏系あるいは中間系なども見られます。
　このスギ裏系収穫予想表は、原則として長野県北部西部の多雪・豪雪環境に成立し、枝葉が柔軟なタイプのスギ林を適用対象として考えました。</t>
  </si>
  <si>
    <t>スギ（裏系)</t>
  </si>
  <si>
    <t>収穫予想結果（スギ人工林(裏系)）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</si>
</sst>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0_ "/>
    <numFmt numFmtId="179" formatCode="0.00000_ "/>
    <numFmt numFmtId="180" formatCode="0.000_ "/>
    <numFmt numFmtId="181" formatCode="0.00_ "/>
  </numFmts>
  <fonts count="22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8"/>
      <color indexed="55"/>
      <name val="ＭＳ Ｐゴシック"/>
      <family val="3"/>
    </font>
    <font>
      <sz val="10"/>
      <color indexed="8"/>
      <name val="ＭＳ Ｐゴシック"/>
      <family val="3"/>
    </font>
    <font>
      <sz val="5"/>
      <name val="ＭＳ Ｐゴシック"/>
      <family val="3"/>
    </font>
    <font>
      <sz val="5.25"/>
      <name val="ＭＳ Ｐゴシック"/>
      <family val="3"/>
    </font>
    <font>
      <sz val="5.5"/>
      <name val="ＭＳ Ｐゴシック"/>
      <family val="3"/>
    </font>
    <font>
      <sz val="12"/>
      <name val="ＭＳ 明朝"/>
      <family val="1"/>
    </font>
    <font>
      <sz val="14"/>
      <name val="HG丸ｺﾞｼｯｸM-PRO"/>
      <family val="3"/>
    </font>
    <font>
      <sz val="11"/>
      <name val="HG丸ｺﾞｼｯｸM-PRO"/>
      <family val="3"/>
    </font>
    <font>
      <vertAlign val="superscript"/>
      <sz val="8"/>
      <name val="ＭＳ Ｐゴシック"/>
      <family val="3"/>
    </font>
    <font>
      <sz val="6"/>
      <name val="ＭＳ Ｐゴシック"/>
      <family val="3"/>
    </font>
    <font>
      <b/>
      <sz val="10"/>
      <color indexed="12"/>
      <name val="ＭＳ Ｐゴシック"/>
      <family val="3"/>
    </font>
    <font>
      <b/>
      <sz val="10"/>
      <name val="ＭＳ Ｐゴシック"/>
      <family val="3"/>
    </font>
    <font>
      <sz val="8"/>
      <color indexed="44"/>
      <name val="ＭＳ Ｐゴシック"/>
      <family val="3"/>
    </font>
    <font>
      <sz val="10"/>
      <color indexed="44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slantDashDot">
        <color indexed="50"/>
      </left>
      <right>
        <color indexed="63"/>
      </right>
      <top style="slantDashDot">
        <color indexed="50"/>
      </top>
      <bottom>
        <color indexed="63"/>
      </bottom>
    </border>
    <border>
      <left>
        <color indexed="63"/>
      </left>
      <right>
        <color indexed="63"/>
      </right>
      <top style="slantDashDot">
        <color indexed="50"/>
      </top>
      <bottom>
        <color indexed="63"/>
      </bottom>
    </border>
    <border>
      <left>
        <color indexed="63"/>
      </left>
      <right style="slantDashDot">
        <color indexed="50"/>
      </right>
      <top style="slantDashDot">
        <color indexed="50"/>
      </top>
      <bottom>
        <color indexed="63"/>
      </bottom>
    </border>
    <border>
      <left style="slantDashDot">
        <color indexed="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50"/>
      </right>
      <top>
        <color indexed="63"/>
      </top>
      <bottom>
        <color indexed="63"/>
      </bottom>
    </border>
    <border>
      <left style="slantDashDot">
        <color indexed="50"/>
      </left>
      <right>
        <color indexed="63"/>
      </right>
      <top>
        <color indexed="63"/>
      </top>
      <bottom style="slantDashDot">
        <color indexed="50"/>
      </bottom>
    </border>
    <border>
      <left>
        <color indexed="63"/>
      </left>
      <right>
        <color indexed="63"/>
      </right>
      <top>
        <color indexed="63"/>
      </top>
      <bottom style="slantDashDot">
        <color indexed="50"/>
      </bottom>
    </border>
    <border>
      <left>
        <color indexed="63"/>
      </left>
      <right style="slantDashDot">
        <color indexed="50"/>
      </right>
      <top>
        <color indexed="63"/>
      </top>
      <bottom style="slantDashDot">
        <color indexed="5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2" borderId="1" xfId="0" applyFont="1" applyFill="1" applyBorder="1" applyAlignment="1" applyProtection="1">
      <alignment/>
      <protection/>
    </xf>
    <xf numFmtId="176" fontId="9" fillId="2" borderId="2" xfId="0" applyNumberFormat="1" applyFont="1" applyFill="1" applyBorder="1" applyAlignment="1" applyProtection="1">
      <alignment/>
      <protection/>
    </xf>
    <xf numFmtId="0" fontId="9" fillId="2" borderId="3" xfId="0" applyFont="1" applyFill="1" applyBorder="1" applyAlignment="1" applyProtection="1">
      <alignment/>
      <protection/>
    </xf>
    <xf numFmtId="1" fontId="9" fillId="2" borderId="4" xfId="0" applyNumberFormat="1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0" fontId="14" fillId="2" borderId="0" xfId="0" applyFont="1" applyFill="1" applyAlignment="1">
      <alignment horizontal="center"/>
    </xf>
    <xf numFmtId="0" fontId="14" fillId="2" borderId="0" xfId="0" applyFont="1" applyFill="1" applyAlignment="1">
      <alignment/>
    </xf>
    <xf numFmtId="0" fontId="15" fillId="2" borderId="0" xfId="0" applyFont="1" applyFill="1" applyAlignment="1" applyProtection="1">
      <alignment horizontal="left" vertical="center" wrapText="1"/>
      <protection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vertical="center" wrapText="1"/>
    </xf>
    <xf numFmtId="0" fontId="13" fillId="2" borderId="0" xfId="0" applyFont="1" applyFill="1" applyAlignment="1">
      <alignment/>
    </xf>
    <xf numFmtId="0" fontId="15" fillId="2" borderId="0" xfId="0" applyFont="1" applyFill="1" applyAlignment="1">
      <alignment horizontal="right"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3" fillId="0" borderId="0" xfId="0" applyFont="1" applyFill="1" applyAlignment="1">
      <alignment/>
    </xf>
    <xf numFmtId="176" fontId="9" fillId="2" borderId="3" xfId="0" applyNumberFormat="1" applyFont="1" applyFill="1" applyBorder="1" applyAlignment="1" applyProtection="1">
      <alignment/>
      <protection/>
    </xf>
    <xf numFmtId="0" fontId="18" fillId="3" borderId="5" xfId="0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Alignment="1" applyProtection="1">
      <alignment horizontal="left" indent="1"/>
      <protection/>
    </xf>
    <xf numFmtId="0" fontId="6" fillId="2" borderId="0" xfId="0" applyFont="1" applyFill="1" applyAlignment="1" applyProtection="1">
      <alignment/>
      <protection/>
    </xf>
    <xf numFmtId="2" fontId="6" fillId="2" borderId="0" xfId="0" applyNumberFormat="1" applyFont="1" applyFill="1" applyAlignment="1" applyProtection="1">
      <alignment/>
      <protection/>
    </xf>
    <xf numFmtId="0" fontId="6" fillId="2" borderId="0" xfId="0" applyFont="1" applyFill="1" applyAlignment="1">
      <alignment/>
    </xf>
    <xf numFmtId="0" fontId="6" fillId="2" borderId="0" xfId="0" applyFont="1" applyFill="1" applyBorder="1" applyAlignment="1" applyProtection="1">
      <alignment horizontal="center"/>
      <protection/>
    </xf>
    <xf numFmtId="2" fontId="6" fillId="2" borderId="0" xfId="0" applyNumberFormat="1" applyFont="1" applyFill="1" applyBorder="1" applyAlignment="1" applyProtection="1">
      <alignment/>
      <protection/>
    </xf>
    <xf numFmtId="181" fontId="6" fillId="2" borderId="0" xfId="0" applyNumberFormat="1" applyFont="1" applyFill="1" applyBorder="1" applyAlignment="1" applyProtection="1">
      <alignment horizontal="center"/>
      <protection/>
    </xf>
    <xf numFmtId="0" fontId="6" fillId="2" borderId="1" xfId="0" applyFont="1" applyFill="1" applyBorder="1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 horizontal="center"/>
      <protection/>
    </xf>
    <xf numFmtId="176" fontId="6" fillId="2" borderId="2" xfId="0" applyNumberFormat="1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 horizontal="center"/>
      <protection/>
    </xf>
    <xf numFmtId="0" fontId="6" fillId="2" borderId="3" xfId="0" applyFont="1" applyFill="1" applyBorder="1" applyAlignment="1" applyProtection="1">
      <alignment/>
      <protection/>
    </xf>
    <xf numFmtId="176" fontId="6" fillId="2" borderId="3" xfId="0" applyNumberFormat="1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horizontal="center"/>
      <protection/>
    </xf>
    <xf numFmtId="1" fontId="6" fillId="2" borderId="4" xfId="0" applyNumberFormat="1" applyFont="1" applyFill="1" applyBorder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6" fillId="2" borderId="6" xfId="0" applyFont="1" applyFill="1" applyBorder="1" applyAlignment="1" applyProtection="1">
      <alignment horizontal="center"/>
      <protection/>
    </xf>
    <xf numFmtId="0" fontId="6" fillId="2" borderId="5" xfId="0" applyFont="1" applyFill="1" applyBorder="1" applyAlignment="1" applyProtection="1">
      <alignment/>
      <protection/>
    </xf>
    <xf numFmtId="0" fontId="6" fillId="2" borderId="0" xfId="0" applyFont="1" applyFill="1" applyAlignment="1" applyProtection="1">
      <alignment vertical="center"/>
      <protection/>
    </xf>
    <xf numFmtId="0" fontId="19" fillId="2" borderId="0" xfId="0" applyFont="1" applyFill="1" applyAlignment="1">
      <alignment horizontal="center"/>
    </xf>
    <xf numFmtId="2" fontId="9" fillId="2" borderId="3" xfId="0" applyNumberFormat="1" applyFont="1" applyFill="1" applyBorder="1" applyAlignment="1" applyProtection="1">
      <alignment horizontal="right"/>
      <protection/>
    </xf>
    <xf numFmtId="2" fontId="6" fillId="2" borderId="3" xfId="0" applyNumberFormat="1" applyFont="1" applyFill="1" applyBorder="1" applyAlignment="1" applyProtection="1">
      <alignment horizontal="right"/>
      <protection/>
    </xf>
    <xf numFmtId="0" fontId="6" fillId="4" borderId="0" xfId="0" applyFont="1" applyFill="1" applyAlignment="1">
      <alignment/>
    </xf>
    <xf numFmtId="0" fontId="6" fillId="4" borderId="0" xfId="0" applyFont="1" applyFill="1" applyAlignment="1" applyProtection="1">
      <alignment horizontal="left"/>
      <protection/>
    </xf>
    <xf numFmtId="0" fontId="19" fillId="2" borderId="5" xfId="0" applyFont="1" applyFill="1" applyBorder="1" applyAlignment="1" applyProtection="1">
      <alignment horizontal="center"/>
      <protection/>
    </xf>
    <xf numFmtId="176" fontId="19" fillId="2" borderId="5" xfId="0" applyNumberFormat="1" applyFont="1" applyFill="1" applyBorder="1" applyAlignment="1" applyProtection="1">
      <alignment horizontal="center"/>
      <protection/>
    </xf>
    <xf numFmtId="0" fontId="6" fillId="4" borderId="0" xfId="0" applyFont="1" applyFill="1" applyAlignment="1" applyProtection="1">
      <alignment/>
      <protection/>
    </xf>
    <xf numFmtId="0" fontId="6" fillId="4" borderId="6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5" xfId="0" applyFont="1" applyFill="1" applyBorder="1" applyAlignment="1">
      <alignment/>
    </xf>
    <xf numFmtId="0" fontId="7" fillId="4" borderId="0" xfId="0" applyFont="1" applyFill="1" applyAlignment="1">
      <alignment/>
    </xf>
    <xf numFmtId="0" fontId="7" fillId="4" borderId="0" xfId="0" applyFont="1" applyFill="1" applyBorder="1" applyAlignment="1" applyProtection="1">
      <alignment horizontal="center"/>
      <protection/>
    </xf>
    <xf numFmtId="176" fontId="7" fillId="4" borderId="0" xfId="0" applyNumberFormat="1" applyFont="1" applyFill="1" applyBorder="1" applyAlignment="1" applyProtection="1">
      <alignment/>
      <protection/>
    </xf>
    <xf numFmtId="0" fontId="6" fillId="4" borderId="0" xfId="0" applyFont="1" applyFill="1" applyBorder="1" applyAlignment="1" applyProtection="1">
      <alignment/>
      <protection/>
    </xf>
    <xf numFmtId="0" fontId="20" fillId="4" borderId="0" xfId="0" applyFont="1" applyFill="1" applyAlignment="1">
      <alignment/>
    </xf>
    <xf numFmtId="0" fontId="21" fillId="4" borderId="0" xfId="0" applyFont="1" applyFill="1" applyAlignment="1">
      <alignment/>
    </xf>
    <xf numFmtId="0" fontId="21" fillId="4" borderId="0" xfId="0" applyFont="1" applyFill="1" applyBorder="1" applyAlignment="1" applyProtection="1">
      <alignment/>
      <protection/>
    </xf>
    <xf numFmtId="0" fontId="21" fillId="4" borderId="5" xfId="0" applyFont="1" applyFill="1" applyBorder="1" applyAlignment="1" applyProtection="1">
      <alignment/>
      <protection/>
    </xf>
    <xf numFmtId="0" fontId="20" fillId="4" borderId="0" xfId="0" applyFont="1" applyFill="1" applyBorder="1" applyAlignment="1">
      <alignment/>
    </xf>
    <xf numFmtId="0" fontId="20" fillId="4" borderId="5" xfId="0" applyFont="1" applyFill="1" applyBorder="1" applyAlignment="1" applyProtection="1">
      <alignment/>
      <protection/>
    </xf>
    <xf numFmtId="0" fontId="20" fillId="4" borderId="5" xfId="0" applyFont="1" applyFill="1" applyBorder="1" applyAlignment="1">
      <alignment/>
    </xf>
    <xf numFmtId="1" fontId="6" fillId="4" borderId="0" xfId="0" applyNumberFormat="1" applyFont="1" applyFill="1" applyAlignment="1">
      <alignment/>
    </xf>
    <xf numFmtId="0" fontId="7" fillId="4" borderId="6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5" xfId="0" applyFont="1" applyFill="1" applyBorder="1" applyAlignment="1" applyProtection="1">
      <alignment/>
      <protection/>
    </xf>
    <xf numFmtId="0" fontId="20" fillId="4" borderId="0" xfId="0" applyFont="1" applyFill="1" applyBorder="1" applyAlignment="1" applyProtection="1">
      <alignment horizontal="center"/>
      <protection/>
    </xf>
    <xf numFmtId="1" fontId="20" fillId="4" borderId="0" xfId="0" applyNumberFormat="1" applyFont="1" applyFill="1" applyBorder="1" applyAlignment="1" applyProtection="1">
      <alignment/>
      <protection/>
    </xf>
    <xf numFmtId="0" fontId="20" fillId="4" borderId="5" xfId="0" applyFont="1" applyFill="1" applyBorder="1" applyAlignment="1" applyProtection="1">
      <alignment horizontal="center"/>
      <protection/>
    </xf>
    <xf numFmtId="1" fontId="20" fillId="4" borderId="5" xfId="0" applyNumberFormat="1" applyFont="1" applyFill="1" applyBorder="1" applyAlignment="1" applyProtection="1">
      <alignment/>
      <protection/>
    </xf>
    <xf numFmtId="0" fontId="21" fillId="4" borderId="0" xfId="0" applyFont="1" applyFill="1" applyBorder="1" applyAlignment="1" applyProtection="1">
      <alignment horizontal="center"/>
      <protection/>
    </xf>
    <xf numFmtId="176" fontId="21" fillId="4" borderId="0" xfId="0" applyNumberFormat="1" applyFont="1" applyFill="1" applyBorder="1" applyAlignment="1" applyProtection="1">
      <alignment/>
      <protection/>
    </xf>
    <xf numFmtId="0" fontId="20" fillId="4" borderId="0" xfId="0" applyFont="1" applyFill="1" applyBorder="1" applyAlignment="1" applyProtection="1">
      <alignment horizontal="left"/>
      <protection/>
    </xf>
    <xf numFmtId="0" fontId="20" fillId="4" borderId="0" xfId="0" applyFont="1" applyFill="1" applyAlignment="1">
      <alignment horizontal="center"/>
    </xf>
    <xf numFmtId="2" fontId="20" fillId="4" borderId="0" xfId="0" applyNumberFormat="1" applyFont="1" applyFill="1" applyBorder="1" applyAlignment="1" applyProtection="1">
      <alignment/>
      <protection/>
    </xf>
    <xf numFmtId="0" fontId="20" fillId="4" borderId="0" xfId="0" applyFont="1" applyFill="1" applyBorder="1" applyAlignment="1" applyProtection="1">
      <alignment horizontal="right"/>
      <protection/>
    </xf>
    <xf numFmtId="181" fontId="20" fillId="4" borderId="0" xfId="0" applyNumberFormat="1" applyFont="1" applyFill="1" applyBorder="1" applyAlignment="1" applyProtection="1">
      <alignment horizontal="center"/>
      <protection/>
    </xf>
    <xf numFmtId="0" fontId="20" fillId="4" borderId="0" xfId="0" applyFont="1" applyFill="1" applyAlignment="1" applyProtection="1">
      <alignment/>
      <protection/>
    </xf>
    <xf numFmtId="2" fontId="20" fillId="4" borderId="0" xfId="0" applyNumberFormat="1" applyFont="1" applyFill="1" applyAlignment="1" applyProtection="1">
      <alignment/>
      <protection/>
    </xf>
    <xf numFmtId="2" fontId="21" fillId="4" borderId="0" xfId="0" applyNumberFormat="1" applyFont="1" applyFill="1" applyBorder="1" applyAlignment="1" applyProtection="1">
      <alignment/>
      <protection/>
    </xf>
    <xf numFmtId="0" fontId="20" fillId="4" borderId="6" xfId="0" applyFont="1" applyFill="1" applyBorder="1" applyAlignment="1" applyProtection="1">
      <alignment horizontal="left"/>
      <protection/>
    </xf>
    <xf numFmtId="0" fontId="20" fillId="4" borderId="6" xfId="0" applyFont="1" applyFill="1" applyBorder="1" applyAlignment="1">
      <alignment/>
    </xf>
    <xf numFmtId="176" fontId="20" fillId="4" borderId="6" xfId="0" applyNumberFormat="1" applyFont="1" applyFill="1" applyBorder="1" applyAlignment="1" applyProtection="1">
      <alignment horizontal="left"/>
      <protection/>
    </xf>
    <xf numFmtId="0" fontId="20" fillId="4" borderId="0" xfId="0" applyFont="1" applyFill="1" applyBorder="1" applyAlignment="1" applyProtection="1">
      <alignment/>
      <protection/>
    </xf>
    <xf numFmtId="177" fontId="20" fillId="4" borderId="0" xfId="0" applyNumberFormat="1" applyFont="1" applyFill="1" applyBorder="1" applyAlignment="1" applyProtection="1">
      <alignment/>
      <protection/>
    </xf>
    <xf numFmtId="0" fontId="20" fillId="4" borderId="0" xfId="0" applyFont="1" applyFill="1" applyBorder="1" applyAlignment="1">
      <alignment horizontal="left" indent="1"/>
    </xf>
    <xf numFmtId="0" fontId="20" fillId="4" borderId="0" xfId="0" applyFont="1" applyFill="1" applyBorder="1" applyAlignment="1">
      <alignment horizontal="right"/>
    </xf>
    <xf numFmtId="178" fontId="20" fillId="4" borderId="0" xfId="0" applyNumberFormat="1" applyFont="1" applyFill="1" applyBorder="1" applyAlignment="1">
      <alignment/>
    </xf>
    <xf numFmtId="0" fontId="20" fillId="4" borderId="5" xfId="0" applyFont="1" applyFill="1" applyBorder="1" applyAlignment="1">
      <alignment horizontal="right"/>
    </xf>
    <xf numFmtId="178" fontId="20" fillId="4" borderId="5" xfId="0" applyNumberFormat="1" applyFont="1" applyFill="1" applyBorder="1" applyAlignment="1">
      <alignment/>
    </xf>
    <xf numFmtId="176" fontId="20" fillId="4" borderId="0" xfId="0" applyNumberFormat="1" applyFont="1" applyFill="1" applyBorder="1" applyAlignment="1" applyProtection="1">
      <alignment/>
      <protection/>
    </xf>
    <xf numFmtId="176" fontId="20" fillId="4" borderId="5" xfId="0" applyNumberFormat="1" applyFont="1" applyFill="1" applyBorder="1" applyAlignment="1" applyProtection="1">
      <alignment/>
      <protection/>
    </xf>
    <xf numFmtId="176" fontId="21" fillId="4" borderId="5" xfId="0" applyNumberFormat="1" applyFont="1" applyFill="1" applyBorder="1" applyAlignment="1" applyProtection="1">
      <alignment/>
      <protection/>
    </xf>
    <xf numFmtId="176" fontId="20" fillId="4" borderId="0" xfId="0" applyNumberFormat="1" applyFont="1" applyFill="1" applyBorder="1" applyAlignment="1" applyProtection="1">
      <alignment horizontal="left"/>
      <protection/>
    </xf>
    <xf numFmtId="0" fontId="6" fillId="2" borderId="1" xfId="0" applyFont="1" applyFill="1" applyBorder="1" applyAlignment="1" applyProtection="1">
      <alignment horizontal="center"/>
      <protection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 applyProtection="1">
      <alignment horizontal="center"/>
      <protection/>
    </xf>
    <xf numFmtId="0" fontId="20" fillId="4" borderId="0" xfId="0" applyFont="1" applyFill="1" applyBorder="1" applyAlignment="1">
      <alignment horizontal="left" vertical="center" wrapText="1" indent="1"/>
    </xf>
    <xf numFmtId="0" fontId="20" fillId="4" borderId="5" xfId="0" applyFont="1" applyFill="1" applyBorder="1" applyAlignment="1">
      <alignment horizontal="left" vertical="center" wrapText="1" indent="1"/>
    </xf>
    <xf numFmtId="0" fontId="6" fillId="4" borderId="0" xfId="0" applyFont="1" applyFill="1" applyAlignment="1" applyProtection="1">
      <alignment horizontal="center"/>
      <protection/>
    </xf>
    <xf numFmtId="0" fontId="6" fillId="4" borderId="0" xfId="0" applyFont="1" applyFill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樹高成長（地位級Ⅰ）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'地位級Ⅰ'!$B$7</c:f>
              <c:strCache>
                <c:ptCount val="1"/>
                <c:pt idx="0">
                  <c:v>樹高　　（m）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'地位級Ⅰ'!$C$6:$L$6</c:f>
              <c:numCache/>
            </c:numRef>
          </c:xVal>
          <c:yVal>
            <c:numRef>
              <c:f>'地位級Ⅰ'!$C$7:$L$7</c:f>
              <c:numCache/>
            </c:numRef>
          </c:yVal>
          <c:smooth val="0"/>
        </c:ser>
        <c:axId val="8906220"/>
        <c:axId val="13047117"/>
      </c:scatterChart>
      <c:valAx>
        <c:axId val="8906220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林齢（年）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047117"/>
        <c:crosses val="autoZero"/>
        <c:crossBetween val="midCat"/>
        <c:dispUnits/>
      </c:valAx>
      <c:valAx>
        <c:axId val="13047117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樹高（ｍ）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906220"/>
        <c:crosses val="autoZero"/>
        <c:crossBetween val="midCat"/>
        <c:dispUnits/>
        <c:majorUnit val="1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樹高成長（地位級Ⅳ）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'地位級Ⅳ'!$B$7</c:f>
              <c:strCache>
                <c:ptCount val="1"/>
                <c:pt idx="0">
                  <c:v>樹高　　（m）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'地位級Ⅳ'!$C$6:$L$6</c:f>
              <c:numCache/>
            </c:numRef>
          </c:xVal>
          <c:yVal>
            <c:numRef>
              <c:f>'地位級Ⅳ'!$C$7:$L$7</c:f>
              <c:numCache/>
            </c:numRef>
          </c:yVal>
          <c:smooth val="0"/>
        </c:ser>
        <c:axId val="48592518"/>
        <c:axId val="34679479"/>
      </c:scatterChart>
      <c:valAx>
        <c:axId val="48592518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林齢（年）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679479"/>
        <c:crosses val="autoZero"/>
        <c:crossBetween val="midCat"/>
        <c:dispUnits/>
      </c:valAx>
      <c:valAx>
        <c:axId val="34679479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樹高（m）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592518"/>
        <c:crosses val="autoZero"/>
        <c:crossBetween val="midCat"/>
        <c:dispUnits/>
        <c:majorUnit val="1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胸高直径の変化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'地位級Ⅳ'!$B$9</c:f>
              <c:strCache>
                <c:ptCount val="1"/>
                <c:pt idx="0">
                  <c:v>胸高直径(ｃｍ)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'地位級Ⅳ'!$C$6:$L$6</c:f>
              <c:numCache/>
            </c:numRef>
          </c:xVal>
          <c:yVal>
            <c:numRef>
              <c:f>'地位級Ⅳ'!$C$9:$L$9</c:f>
              <c:numCache/>
            </c:numRef>
          </c:yVal>
          <c:smooth val="0"/>
        </c:ser>
        <c:axId val="43679856"/>
        <c:axId val="57574385"/>
      </c:scatterChart>
      <c:valAx>
        <c:axId val="43679856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林齢（年）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574385"/>
        <c:crosses val="autoZero"/>
        <c:crossBetween val="midCat"/>
        <c:dispUnits/>
      </c:valAx>
      <c:valAx>
        <c:axId val="57574385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直径(cm)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679856"/>
        <c:crosses val="autoZero"/>
        <c:crossBetween val="midCat"/>
        <c:dispUnits/>
        <c:majorUnit val="1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収量比数の変化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3"/>
          <c:order val="0"/>
          <c:tx>
            <c:strRef>
              <c:f>'地位級Ⅳ'!$B$10</c:f>
              <c:strCache>
                <c:ptCount val="1"/>
                <c:pt idx="0">
                  <c:v>収量比数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'地位級Ⅳ'!$C$6:$L$6</c:f>
              <c:numCache/>
            </c:numRef>
          </c:xVal>
          <c:yVal>
            <c:numRef>
              <c:f>'地位級Ⅳ'!$C$10:$L$10</c:f>
              <c:numCache/>
            </c:numRef>
          </c:yVal>
          <c:smooth val="0"/>
        </c:ser>
        <c:axId val="48407418"/>
        <c:axId val="33013579"/>
      </c:scatterChart>
      <c:valAx>
        <c:axId val="48407418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林齢（年）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013579"/>
        <c:crosses val="autoZero"/>
        <c:crossBetween val="midCat"/>
        <c:dispUnits/>
      </c:valAx>
      <c:valAx>
        <c:axId val="33013579"/>
        <c:scaling>
          <c:orientation val="minMax"/>
          <c:max val="1.2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収量比数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407418"/>
        <c:crosses val="autoZero"/>
        <c:crossBetween val="midCat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樹高成長（地位級Ⅴ）　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'地位級Ⅴ'!$B$7</c:f>
              <c:strCache>
                <c:ptCount val="1"/>
                <c:pt idx="0">
                  <c:v>樹高　　（m）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'地位級Ⅴ'!$C$6:$L$6</c:f>
              <c:numCache/>
            </c:numRef>
          </c:xVal>
          <c:yVal>
            <c:numRef>
              <c:f>'地位級Ⅴ'!$C$7:$L$7</c:f>
              <c:numCache/>
            </c:numRef>
          </c:yVal>
          <c:smooth val="0"/>
        </c:ser>
        <c:axId val="28686756"/>
        <c:axId val="56854213"/>
      </c:scatterChart>
      <c:valAx>
        <c:axId val="28686756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林齢（年）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854213"/>
        <c:crosses val="autoZero"/>
        <c:crossBetween val="midCat"/>
        <c:dispUnits/>
      </c:valAx>
      <c:valAx>
        <c:axId val="56854213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樹高(m)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686756"/>
        <c:crosses val="autoZero"/>
        <c:crossBetween val="midCat"/>
        <c:dispUnits/>
        <c:majorUnit val="1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胸高直径の変化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'地位級Ⅴ'!$B$9</c:f>
              <c:strCache>
                <c:ptCount val="1"/>
                <c:pt idx="0">
                  <c:v>胸高直径(ｃｍ)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'地位級Ⅴ'!$C$6:$L$6</c:f>
              <c:numCache/>
            </c:numRef>
          </c:xVal>
          <c:yVal>
            <c:numRef>
              <c:f>'地位級Ⅴ'!$C$9:$L$9</c:f>
              <c:numCache/>
            </c:numRef>
          </c:yVal>
          <c:smooth val="0"/>
        </c:ser>
        <c:axId val="41925870"/>
        <c:axId val="41788511"/>
      </c:scatterChart>
      <c:valAx>
        <c:axId val="41925870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林齢（年）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788511"/>
        <c:crosses val="autoZero"/>
        <c:crossBetween val="midCat"/>
        <c:dispUnits/>
      </c:valAx>
      <c:valAx>
        <c:axId val="41788511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直径(cm)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925870"/>
        <c:crosses val="autoZero"/>
        <c:crossBetween val="midCat"/>
        <c:dispUnits/>
        <c:majorUnit val="1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収量比数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3"/>
          <c:order val="0"/>
          <c:tx>
            <c:strRef>
              <c:f>'地位級Ⅴ'!$B$10</c:f>
              <c:strCache>
                <c:ptCount val="1"/>
                <c:pt idx="0">
                  <c:v>収量比数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'地位級Ⅴ'!$C$6:$L$6</c:f>
              <c:numCache/>
            </c:numRef>
          </c:xVal>
          <c:yVal>
            <c:numRef>
              <c:f>'地位級Ⅴ'!$C$10:$L$10</c:f>
              <c:numCache/>
            </c:numRef>
          </c:yVal>
          <c:smooth val="0"/>
        </c:ser>
        <c:axId val="40552280"/>
        <c:axId val="29426201"/>
      </c:scatterChart>
      <c:valAx>
        <c:axId val="40552280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林齢（年）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426201"/>
        <c:crosses val="autoZero"/>
        <c:crossBetween val="midCat"/>
        <c:dispUnits/>
      </c:valAx>
      <c:valAx>
        <c:axId val="29426201"/>
        <c:scaling>
          <c:orientation val="minMax"/>
          <c:max val="1.2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収量比数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552280"/>
        <c:crosses val="autoZero"/>
        <c:crossBetween val="midCat"/>
        <c:dispUnits/>
        <c:majorUnit val="0.2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胸高直径の変化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'地位級Ⅰ'!$B$9</c:f>
              <c:strCache>
                <c:ptCount val="1"/>
                <c:pt idx="0">
                  <c:v>胸高直径(ｃｍ)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'地位級Ⅰ'!$C$6:$L$6</c:f>
              <c:numCache/>
            </c:numRef>
          </c:xVal>
          <c:yVal>
            <c:numRef>
              <c:f>'地位級Ⅰ'!$C$9:$L$9</c:f>
              <c:numCache/>
            </c:numRef>
          </c:yVal>
          <c:smooth val="0"/>
        </c:ser>
        <c:axId val="50315190"/>
        <c:axId val="50183527"/>
      </c:scatterChart>
      <c:valAx>
        <c:axId val="50315190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林齢（年）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183527"/>
        <c:crosses val="autoZero"/>
        <c:crossBetween val="midCat"/>
        <c:dispUnits/>
      </c:valAx>
      <c:valAx>
        <c:axId val="50183527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直径(cm)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315190"/>
        <c:crosses val="autoZero"/>
        <c:crossBetween val="midCat"/>
        <c:dispUnits/>
        <c:majorUnit val="1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収量比数の変化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3"/>
          <c:order val="0"/>
          <c:tx>
            <c:strRef>
              <c:f>'地位級Ⅰ'!$B$10</c:f>
              <c:strCache>
                <c:ptCount val="1"/>
                <c:pt idx="0">
                  <c:v>収量比数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'地位級Ⅰ'!$C$6:$L$6</c:f>
              <c:numCache/>
            </c:numRef>
          </c:xVal>
          <c:yVal>
            <c:numRef>
              <c:f>'地位級Ⅰ'!$C$10:$L$10</c:f>
              <c:numCache/>
            </c:numRef>
          </c:yVal>
          <c:smooth val="0"/>
        </c:ser>
        <c:axId val="48998560"/>
        <c:axId val="38333857"/>
      </c:scatterChart>
      <c:valAx>
        <c:axId val="48998560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林齢（年）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333857"/>
        <c:crosses val="autoZero"/>
        <c:crossBetween val="midCat"/>
        <c:dispUnits/>
      </c:valAx>
      <c:valAx>
        <c:axId val="38333857"/>
        <c:scaling>
          <c:orientation val="minMax"/>
          <c:max val="1.2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収量比数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998560"/>
        <c:crosses val="autoZero"/>
        <c:crossBetween val="midCat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樹高成長（地位級Ⅱ）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'地位級Ⅱ'!$B$7</c:f>
              <c:strCache>
                <c:ptCount val="1"/>
                <c:pt idx="0">
                  <c:v>樹高　　（m）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'地位級Ⅱ'!$C$6:$L$6</c:f>
              <c:numCache/>
            </c:numRef>
          </c:xVal>
          <c:yVal>
            <c:numRef>
              <c:f>'地位級Ⅱ'!$C$7:$L$7</c:f>
              <c:numCache/>
            </c:numRef>
          </c:yVal>
          <c:smooth val="0"/>
        </c:ser>
        <c:axId val="9460394"/>
        <c:axId val="18034683"/>
      </c:scatterChart>
      <c:valAx>
        <c:axId val="9460394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林齢（年）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034683"/>
        <c:crosses val="autoZero"/>
        <c:crossBetween val="midCat"/>
        <c:dispUnits/>
        <c:majorUnit val="50"/>
      </c:valAx>
      <c:valAx>
        <c:axId val="18034683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樹高（ｍ）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460394"/>
        <c:crosses val="autoZero"/>
        <c:crossBetween val="midCat"/>
        <c:dispUnits/>
        <c:majorUnit val="1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胸高直径変化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'地位級Ⅱ'!$B$9</c:f>
              <c:strCache>
                <c:ptCount val="1"/>
                <c:pt idx="0">
                  <c:v>胸高直径(ｃｍ)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'地位級Ⅱ'!$C$6:$L$6</c:f>
              <c:numCache/>
            </c:numRef>
          </c:xVal>
          <c:yVal>
            <c:numRef>
              <c:f>'地位級Ⅱ'!$C$9:$L$9</c:f>
              <c:numCache/>
            </c:numRef>
          </c:yVal>
          <c:smooth val="0"/>
        </c:ser>
        <c:axId val="28094420"/>
        <c:axId val="51523189"/>
      </c:scatterChart>
      <c:valAx>
        <c:axId val="28094420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林齢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523189"/>
        <c:crosses val="autoZero"/>
        <c:crossBetween val="midCat"/>
        <c:dispUnits/>
      </c:valAx>
      <c:valAx>
        <c:axId val="51523189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直径(cm)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094420"/>
        <c:crosses val="autoZero"/>
        <c:crossBetween val="midCat"/>
        <c:dispUnits/>
        <c:majorUnit val="1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収量比数変化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3"/>
          <c:order val="0"/>
          <c:tx>
            <c:strRef>
              <c:f>'地位級Ⅱ'!$B$10</c:f>
              <c:strCache>
                <c:ptCount val="1"/>
                <c:pt idx="0">
                  <c:v>収量比数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'地位級Ⅱ'!$C$6:$L$6</c:f>
              <c:numCache/>
            </c:numRef>
          </c:xVal>
          <c:yVal>
            <c:numRef>
              <c:f>'地位級Ⅱ'!$C$10:$L$10</c:f>
              <c:numCache/>
            </c:numRef>
          </c:yVal>
          <c:smooth val="0"/>
        </c:ser>
        <c:axId val="61055518"/>
        <c:axId val="12628751"/>
      </c:scatterChart>
      <c:valAx>
        <c:axId val="61055518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林齢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2628751"/>
        <c:crosses val="autoZero"/>
        <c:crossBetween val="midCat"/>
        <c:dispUnits/>
      </c:valAx>
      <c:valAx>
        <c:axId val="12628751"/>
        <c:scaling>
          <c:orientation val="minMax"/>
          <c:max val="1.2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収量比数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055518"/>
        <c:crosses val="autoZero"/>
        <c:crossBetween val="midCat"/>
        <c:dispUnits/>
        <c:majorUnit val="0.2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樹高成長（地位級　Ⅲ）　　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'地位級Ⅲ'!$B$7</c:f>
              <c:strCache>
                <c:ptCount val="1"/>
                <c:pt idx="0">
                  <c:v>樹高　　（m）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'地位級Ⅲ'!$C$6:$L$6</c:f>
              <c:numCache/>
            </c:numRef>
          </c:xVal>
          <c:yVal>
            <c:numRef>
              <c:f>'地位級Ⅲ'!$C$7:$L$7</c:f>
              <c:numCache/>
            </c:numRef>
          </c:yVal>
          <c:smooth val="0"/>
        </c:ser>
        <c:axId val="46549896"/>
        <c:axId val="16295881"/>
      </c:scatterChart>
      <c:valAx>
        <c:axId val="46549896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林齢（年）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295881"/>
        <c:crosses val="autoZero"/>
        <c:crossBetween val="midCat"/>
        <c:dispUnits/>
      </c:valAx>
      <c:valAx>
        <c:axId val="16295881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樹高（m）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549896"/>
        <c:crosses val="autoZero"/>
        <c:crossBetween val="midCat"/>
        <c:dispUnits/>
        <c:majorUnit val="1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胸高直径の変化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'地位級Ⅲ'!$B$9</c:f>
              <c:strCache>
                <c:ptCount val="1"/>
                <c:pt idx="0">
                  <c:v>胸高直径(ｃｍ)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'地位級Ⅲ'!$C$6:$L$6</c:f>
              <c:numCache/>
            </c:numRef>
          </c:xVal>
          <c:yVal>
            <c:numRef>
              <c:f>'地位級Ⅲ'!$C$9:$L$9</c:f>
              <c:numCache/>
            </c:numRef>
          </c:yVal>
          <c:smooth val="0"/>
        </c:ser>
        <c:axId val="12445202"/>
        <c:axId val="44897955"/>
      </c:scatterChart>
      <c:valAx>
        <c:axId val="12445202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林齢（年）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897955"/>
        <c:crosses val="autoZero"/>
        <c:crossBetween val="midCat"/>
        <c:dispUnits/>
      </c:valAx>
      <c:valAx>
        <c:axId val="44897955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直径(cm)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2445202"/>
        <c:crosses val="autoZero"/>
        <c:crossBetween val="midCat"/>
        <c:dispUnits/>
        <c:majorUnit val="1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収量比数の変化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3"/>
          <c:order val="0"/>
          <c:tx>
            <c:strRef>
              <c:f>'地位級Ⅲ'!$B$10</c:f>
              <c:strCache>
                <c:ptCount val="1"/>
                <c:pt idx="0">
                  <c:v>収量比数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'地位級Ⅲ'!$C$6:$L$6</c:f>
              <c:numCache/>
            </c:numRef>
          </c:xVal>
          <c:yVal>
            <c:numRef>
              <c:f>'地位級Ⅲ'!$C$10:$L$10</c:f>
              <c:numCache/>
            </c:numRef>
          </c:yVal>
          <c:smooth val="0"/>
        </c:ser>
        <c:axId val="1428412"/>
        <c:axId val="12855709"/>
      </c:scatterChart>
      <c:valAx>
        <c:axId val="1428412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林齢（年）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2855709"/>
        <c:crosses val="autoZero"/>
        <c:crossBetween val="midCat"/>
        <c:dispUnits/>
      </c:valAx>
      <c:valAx>
        <c:axId val="12855709"/>
        <c:scaling>
          <c:orientation val="minMax"/>
          <c:max val="1.2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収量比数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428412"/>
        <c:crosses val="autoZero"/>
        <c:crossBetween val="midCat"/>
        <c:dispUnits/>
        <c:majorUnit val="0.2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47625</xdr:rowOff>
    </xdr:from>
    <xdr:to>
      <xdr:col>3</xdr:col>
      <xdr:colOff>628650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0" y="1876425"/>
        <a:ext cx="2533650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11</xdr:row>
      <xdr:rowOff>76200</xdr:rowOff>
    </xdr:from>
    <xdr:to>
      <xdr:col>7</xdr:col>
      <xdr:colOff>609600</xdr:colOff>
      <xdr:row>25</xdr:row>
      <xdr:rowOff>9525</xdr:rowOff>
    </xdr:to>
    <xdr:graphicFrame>
      <xdr:nvGraphicFramePr>
        <xdr:cNvPr id="2" name="Chart 2"/>
        <xdr:cNvGraphicFramePr/>
      </xdr:nvGraphicFramePr>
      <xdr:xfrm>
        <a:off x="2600325" y="1905000"/>
        <a:ext cx="2505075" cy="1971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47625</xdr:colOff>
      <xdr:row>11</xdr:row>
      <xdr:rowOff>66675</xdr:rowOff>
    </xdr:from>
    <xdr:to>
      <xdr:col>12</xdr:col>
      <xdr:colOff>0</xdr:colOff>
      <xdr:row>24</xdr:row>
      <xdr:rowOff>142875</xdr:rowOff>
    </xdr:to>
    <xdr:graphicFrame>
      <xdr:nvGraphicFramePr>
        <xdr:cNvPr id="3" name="Chart 4"/>
        <xdr:cNvGraphicFramePr/>
      </xdr:nvGraphicFramePr>
      <xdr:xfrm>
        <a:off x="5191125" y="1895475"/>
        <a:ext cx="2543175" cy="1962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11</xdr:row>
      <xdr:rowOff>66675</xdr:rowOff>
    </xdr:from>
    <xdr:to>
      <xdr:col>4</xdr:col>
      <xdr:colOff>0</xdr:colOff>
      <xdr:row>26</xdr:row>
      <xdr:rowOff>38100</xdr:rowOff>
    </xdr:to>
    <xdr:graphicFrame>
      <xdr:nvGraphicFramePr>
        <xdr:cNvPr id="1" name="Chart 1"/>
        <xdr:cNvGraphicFramePr/>
      </xdr:nvGraphicFramePr>
      <xdr:xfrm>
        <a:off x="171450" y="1838325"/>
        <a:ext cx="26003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11</xdr:row>
      <xdr:rowOff>66675</xdr:rowOff>
    </xdr:from>
    <xdr:to>
      <xdr:col>8</xdr:col>
      <xdr:colOff>0</xdr:colOff>
      <xdr:row>26</xdr:row>
      <xdr:rowOff>47625</xdr:rowOff>
    </xdr:to>
    <xdr:graphicFrame>
      <xdr:nvGraphicFramePr>
        <xdr:cNvPr id="2" name="Chart 2"/>
        <xdr:cNvGraphicFramePr/>
      </xdr:nvGraphicFramePr>
      <xdr:xfrm>
        <a:off x="2809875" y="1838325"/>
        <a:ext cx="2657475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47625</xdr:colOff>
      <xdr:row>11</xdr:row>
      <xdr:rowOff>85725</xdr:rowOff>
    </xdr:from>
    <xdr:to>
      <xdr:col>12</xdr:col>
      <xdr:colOff>133350</xdr:colOff>
      <xdr:row>26</xdr:row>
      <xdr:rowOff>57150</xdr:rowOff>
    </xdr:to>
    <xdr:graphicFrame>
      <xdr:nvGraphicFramePr>
        <xdr:cNvPr id="3" name="Chart 3"/>
        <xdr:cNvGraphicFramePr/>
      </xdr:nvGraphicFramePr>
      <xdr:xfrm>
        <a:off x="5514975" y="1857375"/>
        <a:ext cx="2676525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11</xdr:row>
      <xdr:rowOff>66675</xdr:rowOff>
    </xdr:from>
    <xdr:to>
      <xdr:col>3</xdr:col>
      <xdr:colOff>571500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200025" y="1847850"/>
        <a:ext cx="261937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619125</xdr:colOff>
      <xdr:row>11</xdr:row>
      <xdr:rowOff>57150</xdr:rowOff>
    </xdr:from>
    <xdr:to>
      <xdr:col>8</xdr:col>
      <xdr:colOff>19050</xdr:colOff>
      <xdr:row>26</xdr:row>
      <xdr:rowOff>123825</xdr:rowOff>
    </xdr:to>
    <xdr:graphicFrame>
      <xdr:nvGraphicFramePr>
        <xdr:cNvPr id="2" name="Chart 2"/>
        <xdr:cNvGraphicFramePr/>
      </xdr:nvGraphicFramePr>
      <xdr:xfrm>
        <a:off x="2867025" y="1838325"/>
        <a:ext cx="2733675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76200</xdr:colOff>
      <xdr:row>11</xdr:row>
      <xdr:rowOff>57150</xdr:rowOff>
    </xdr:from>
    <xdr:to>
      <xdr:col>12</xdr:col>
      <xdr:colOff>266700</xdr:colOff>
      <xdr:row>26</xdr:row>
      <xdr:rowOff>123825</xdr:rowOff>
    </xdr:to>
    <xdr:graphicFrame>
      <xdr:nvGraphicFramePr>
        <xdr:cNvPr id="3" name="Chart 3"/>
        <xdr:cNvGraphicFramePr/>
      </xdr:nvGraphicFramePr>
      <xdr:xfrm>
        <a:off x="5657850" y="1838325"/>
        <a:ext cx="2781300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11</xdr:row>
      <xdr:rowOff>28575</xdr:rowOff>
    </xdr:from>
    <xdr:to>
      <xdr:col>3</xdr:col>
      <xdr:colOff>533400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114300" y="1828800"/>
        <a:ext cx="263842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542925</xdr:colOff>
      <xdr:row>11</xdr:row>
      <xdr:rowOff>28575</xdr:rowOff>
    </xdr:from>
    <xdr:to>
      <xdr:col>7</xdr:col>
      <xdr:colOff>542925</xdr:colOff>
      <xdr:row>25</xdr:row>
      <xdr:rowOff>28575</xdr:rowOff>
    </xdr:to>
    <xdr:graphicFrame>
      <xdr:nvGraphicFramePr>
        <xdr:cNvPr id="2" name="Chart 2"/>
        <xdr:cNvGraphicFramePr/>
      </xdr:nvGraphicFramePr>
      <xdr:xfrm>
        <a:off x="2762250" y="1828800"/>
        <a:ext cx="2686050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590550</xdr:colOff>
      <xdr:row>11</xdr:row>
      <xdr:rowOff>57150</xdr:rowOff>
    </xdr:from>
    <xdr:to>
      <xdr:col>11</xdr:col>
      <xdr:colOff>571500</xdr:colOff>
      <xdr:row>25</xdr:row>
      <xdr:rowOff>66675</xdr:rowOff>
    </xdr:to>
    <xdr:graphicFrame>
      <xdr:nvGraphicFramePr>
        <xdr:cNvPr id="3" name="Chart 3"/>
        <xdr:cNvGraphicFramePr/>
      </xdr:nvGraphicFramePr>
      <xdr:xfrm>
        <a:off x="5495925" y="1857375"/>
        <a:ext cx="2571750" cy="2047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11</xdr:row>
      <xdr:rowOff>95250</xdr:rowOff>
    </xdr:from>
    <xdr:to>
      <xdr:col>3</xdr:col>
      <xdr:colOff>561975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161925" y="2038350"/>
        <a:ext cx="265747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571500</xdr:colOff>
      <xdr:row>11</xdr:row>
      <xdr:rowOff>95250</xdr:rowOff>
    </xdr:from>
    <xdr:to>
      <xdr:col>7</xdr:col>
      <xdr:colOff>428625</xdr:colOff>
      <xdr:row>26</xdr:row>
      <xdr:rowOff>142875</xdr:rowOff>
    </xdr:to>
    <xdr:graphicFrame>
      <xdr:nvGraphicFramePr>
        <xdr:cNvPr id="2" name="Chart 2"/>
        <xdr:cNvGraphicFramePr/>
      </xdr:nvGraphicFramePr>
      <xdr:xfrm>
        <a:off x="2828925" y="2038350"/>
        <a:ext cx="2543175" cy="2238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447675</xdr:colOff>
      <xdr:row>11</xdr:row>
      <xdr:rowOff>85725</xdr:rowOff>
    </xdr:from>
    <xdr:to>
      <xdr:col>11</xdr:col>
      <xdr:colOff>628650</xdr:colOff>
      <xdr:row>27</xdr:row>
      <xdr:rowOff>19050</xdr:rowOff>
    </xdr:to>
    <xdr:graphicFrame>
      <xdr:nvGraphicFramePr>
        <xdr:cNvPr id="3" name="Chart 3"/>
        <xdr:cNvGraphicFramePr/>
      </xdr:nvGraphicFramePr>
      <xdr:xfrm>
        <a:off x="5391150" y="2028825"/>
        <a:ext cx="2771775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workbookViewId="0" topLeftCell="A1">
      <selection activeCell="E4" sqref="E4"/>
    </sheetView>
  </sheetViews>
  <sheetFormatPr defaultColWidth="8.66015625" defaultRowHeight="18"/>
  <cols>
    <col min="1" max="1" width="67.58203125" style="18" customWidth="1"/>
    <col min="2" max="16384" width="8.83203125" style="18" customWidth="1"/>
  </cols>
  <sheetData>
    <row r="1" ht="17.25">
      <c r="A1" s="10"/>
    </row>
    <row r="2" s="19" customFormat="1" ht="17.25">
      <c r="A2" s="11" t="s">
        <v>53</v>
      </c>
    </row>
    <row r="3" s="19" customFormat="1" ht="11.25" customHeight="1">
      <c r="A3" s="12"/>
    </row>
    <row r="4" s="20" customFormat="1" ht="176.25" customHeight="1">
      <c r="A4" s="13" t="s">
        <v>55</v>
      </c>
    </row>
    <row r="5" s="20" customFormat="1" ht="6.75" customHeight="1">
      <c r="A5" s="14"/>
    </row>
    <row r="6" s="20" customFormat="1" ht="59.25" customHeight="1">
      <c r="A6" s="13" t="s">
        <v>43</v>
      </c>
    </row>
    <row r="7" s="20" customFormat="1" ht="13.5">
      <c r="A7" s="14"/>
    </row>
    <row r="8" s="20" customFormat="1" ht="70.5" customHeight="1">
      <c r="A8" s="15" t="s">
        <v>44</v>
      </c>
    </row>
    <row r="9" s="20" customFormat="1" ht="9" customHeight="1">
      <c r="A9" s="14"/>
    </row>
    <row r="10" s="20" customFormat="1" ht="59.25" customHeight="1">
      <c r="A10" s="15" t="s">
        <v>45</v>
      </c>
    </row>
    <row r="11" s="21" customFormat="1" ht="14.25">
      <c r="A11" s="16"/>
    </row>
    <row r="12" s="21" customFormat="1" ht="14.25">
      <c r="A12" s="17" t="s">
        <v>52</v>
      </c>
    </row>
    <row r="13" s="21" customFormat="1" ht="14.25">
      <c r="A13" s="16"/>
    </row>
    <row r="14" s="21" customFormat="1" ht="14.25">
      <c r="A14" s="16"/>
    </row>
    <row r="15" s="21" customFormat="1" ht="14.25"/>
    <row r="16" s="21" customFormat="1" ht="14.25"/>
    <row r="17" s="21" customFormat="1" ht="14.25"/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">
      <selection activeCell="E4" sqref="E4"/>
    </sheetView>
  </sheetViews>
  <sheetFormatPr defaultColWidth="8.66015625" defaultRowHeight="18"/>
  <cols>
    <col min="1" max="1" width="1.07421875" style="2" customWidth="1"/>
    <col min="2" max="2" width="10.91015625" style="2" customWidth="1"/>
    <col min="3" max="3" width="4.66015625" style="2" customWidth="1"/>
    <col min="4" max="12" width="5.66015625" style="2" customWidth="1"/>
    <col min="13" max="13" width="3.83203125" style="2" customWidth="1"/>
    <col min="14" max="16384" width="8.66015625" style="2" customWidth="1"/>
  </cols>
  <sheetData>
    <row r="1" spans="1:13" ht="15.75" customHeight="1" thickBo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2" customHeight="1">
      <c r="A2" s="47"/>
      <c r="B2" s="44" t="s">
        <v>56</v>
      </c>
      <c r="C2" s="27"/>
      <c r="D2" s="98" t="s">
        <v>35</v>
      </c>
      <c r="E2" s="98"/>
      <c r="F2" s="98"/>
      <c r="G2" s="98"/>
      <c r="H2" s="27"/>
      <c r="I2" s="99" t="s">
        <v>39</v>
      </c>
      <c r="J2" s="100"/>
      <c r="K2" s="100"/>
      <c r="L2" s="101"/>
      <c r="M2" s="47"/>
    </row>
    <row r="3" spans="1:13" ht="12">
      <c r="A3" s="48"/>
      <c r="B3" s="27"/>
      <c r="C3" s="27"/>
      <c r="D3" s="31" t="s">
        <v>27</v>
      </c>
      <c r="E3" s="31" t="s">
        <v>37</v>
      </c>
      <c r="F3" s="31" t="s">
        <v>38</v>
      </c>
      <c r="G3" s="31" t="s">
        <v>36</v>
      </c>
      <c r="H3" s="27"/>
      <c r="I3" s="102"/>
      <c r="J3" s="103"/>
      <c r="K3" s="103"/>
      <c r="L3" s="104"/>
      <c r="M3" s="47"/>
    </row>
    <row r="4" spans="1:13" ht="12.75" thickBot="1">
      <c r="A4" s="48"/>
      <c r="B4" s="27"/>
      <c r="C4" s="27"/>
      <c r="D4" s="49" t="s">
        <v>40</v>
      </c>
      <c r="E4" s="23">
        <v>40</v>
      </c>
      <c r="F4" s="50">
        <f>($C$37)*(1-EXP($D$37-$E$37*(E4-5)))</f>
        <v>24.98183283225625</v>
      </c>
      <c r="G4" s="23">
        <v>1000</v>
      </c>
      <c r="H4" s="27"/>
      <c r="I4" s="105"/>
      <c r="J4" s="106"/>
      <c r="K4" s="106"/>
      <c r="L4" s="107"/>
      <c r="M4" s="47"/>
    </row>
    <row r="5" spans="1:13" ht="19.5" customHeight="1">
      <c r="A5" s="47"/>
      <c r="B5" s="24" t="s">
        <v>57</v>
      </c>
      <c r="C5" s="42"/>
      <c r="D5" s="42"/>
      <c r="E5" s="42"/>
      <c r="F5" s="27"/>
      <c r="G5" s="28"/>
      <c r="H5" s="29"/>
      <c r="I5" s="29"/>
      <c r="J5" s="30"/>
      <c r="K5" s="29"/>
      <c r="L5" s="29"/>
      <c r="M5" s="47"/>
    </row>
    <row r="6" spans="1:13" ht="12">
      <c r="A6" s="47"/>
      <c r="B6" s="31" t="s">
        <v>31</v>
      </c>
      <c r="C6" s="32">
        <f>E4*1</f>
        <v>40</v>
      </c>
      <c r="D6" s="6">
        <f>J20*1</f>
        <v>45</v>
      </c>
      <c r="E6" s="6">
        <f>J21*1</f>
        <v>50</v>
      </c>
      <c r="F6" s="6">
        <f>J22*1</f>
        <v>55</v>
      </c>
      <c r="G6" s="6">
        <f>J23*1</f>
        <v>60</v>
      </c>
      <c r="H6" s="6">
        <f>J24*1</f>
        <v>65</v>
      </c>
      <c r="I6" s="6">
        <f>J25*1</f>
        <v>70</v>
      </c>
      <c r="J6" s="6">
        <f>J26*1</f>
        <v>75</v>
      </c>
      <c r="K6" s="6">
        <f>J27*1</f>
        <v>80</v>
      </c>
      <c r="L6" s="6">
        <f>J28*1</f>
        <v>85</v>
      </c>
      <c r="M6" s="47"/>
    </row>
    <row r="7" spans="1:13" ht="12">
      <c r="A7" s="47"/>
      <c r="B7" s="33" t="s">
        <v>30</v>
      </c>
      <c r="C7" s="34">
        <f>F4*1</f>
        <v>24.98183283225625</v>
      </c>
      <c r="D7" s="7">
        <f>K20*1</f>
        <v>26.435905825041512</v>
      </c>
      <c r="E7" s="7">
        <f>K21*1</f>
        <v>27.660817303884496</v>
      </c>
      <c r="F7" s="7">
        <f>K22*1</f>
        <v>28.69268306196263</v>
      </c>
      <c r="G7" s="7">
        <f>K23*1</f>
        <v>29.561927053128336</v>
      </c>
      <c r="H7" s="7">
        <f>K24*1</f>
        <v>30.294178424261123</v>
      </c>
      <c r="I7" s="7">
        <f>K25*1</f>
        <v>30.911027175561415</v>
      </c>
      <c r="J7" s="7">
        <f>K26*1</f>
        <v>31.43066072898459</v>
      </c>
      <c r="K7" s="7">
        <f>K27*1</f>
        <v>31.868400173660476</v>
      </c>
      <c r="L7" s="7">
        <f>K28*1</f>
        <v>32.23715199917838</v>
      </c>
      <c r="M7" s="47"/>
    </row>
    <row r="8" spans="1:13" ht="12">
      <c r="A8" s="47"/>
      <c r="B8" s="35" t="s">
        <v>29</v>
      </c>
      <c r="C8" s="36">
        <f>G4*1</f>
        <v>1000</v>
      </c>
      <c r="D8" s="8">
        <f aca="true" t="shared" si="0" ref="D8:L8">C8*1</f>
        <v>1000</v>
      </c>
      <c r="E8" s="8">
        <f t="shared" si="0"/>
        <v>1000</v>
      </c>
      <c r="F8" s="8">
        <f t="shared" si="0"/>
        <v>1000</v>
      </c>
      <c r="G8" s="8">
        <f t="shared" si="0"/>
        <v>1000</v>
      </c>
      <c r="H8" s="8">
        <f t="shared" si="0"/>
        <v>1000</v>
      </c>
      <c r="I8" s="8">
        <f t="shared" si="0"/>
        <v>1000</v>
      </c>
      <c r="J8" s="8">
        <f t="shared" si="0"/>
        <v>1000</v>
      </c>
      <c r="K8" s="8">
        <f t="shared" si="0"/>
        <v>1000</v>
      </c>
      <c r="L8" s="8">
        <f t="shared" si="0"/>
        <v>1000</v>
      </c>
      <c r="M8" s="47"/>
    </row>
    <row r="9" spans="1:13" ht="12">
      <c r="A9" s="47"/>
      <c r="B9" s="35" t="s">
        <v>32</v>
      </c>
      <c r="C9" s="37">
        <f aca="true" t="shared" si="1" ref="C9:L9">($G$31)+($G$32)*(C14)+($G$33)*SQRT(C8)*(C7)/100</f>
        <v>26.916999602447028</v>
      </c>
      <c r="D9" s="22">
        <f t="shared" si="1"/>
        <v>27.628172348615784</v>
      </c>
      <c r="E9" s="22">
        <f t="shared" si="1"/>
        <v>28.192225102839885</v>
      </c>
      <c r="F9" s="22">
        <f t="shared" si="1"/>
        <v>28.64454035733895</v>
      </c>
      <c r="G9" s="22">
        <f t="shared" si="1"/>
        <v>29.0104564610996</v>
      </c>
      <c r="H9" s="22">
        <f t="shared" si="1"/>
        <v>29.30858219401127</v>
      </c>
      <c r="I9" s="22">
        <f t="shared" si="1"/>
        <v>29.55287746643264</v>
      </c>
      <c r="J9" s="22">
        <f t="shared" si="1"/>
        <v>29.754004120771018</v>
      </c>
      <c r="K9" s="22">
        <f t="shared" si="1"/>
        <v>29.920229387372032</v>
      </c>
      <c r="L9" s="22">
        <f t="shared" si="1"/>
        <v>30.058046354397813</v>
      </c>
      <c r="M9" s="47"/>
    </row>
    <row r="10" spans="1:13" ht="12">
      <c r="A10" s="47"/>
      <c r="B10" s="35" t="s">
        <v>28</v>
      </c>
      <c r="C10" s="45">
        <f>IF(C11/C16&gt;=0.99,"1以上",C11/C16)</f>
        <v>0.8266395093202028</v>
      </c>
      <c r="D10" s="45">
        <f aca="true" t="shared" si="2" ref="D10:L10">IF(D11/D16&gt;=0.99,"1以上",D11/D16)</f>
        <v>0.8518481979197065</v>
      </c>
      <c r="E10" s="45">
        <f t="shared" si="2"/>
        <v>0.8715640427349124</v>
      </c>
      <c r="F10" s="45">
        <f t="shared" si="2"/>
        <v>0.8871800061980722</v>
      </c>
      <c r="G10" s="45">
        <f t="shared" si="2"/>
        <v>0.8996779654258845</v>
      </c>
      <c r="H10" s="45">
        <f t="shared" si="2"/>
        <v>0.9097665985154643</v>
      </c>
      <c r="I10" s="45">
        <f t="shared" si="2"/>
        <v>0.9179682383635942</v>
      </c>
      <c r="J10" s="45">
        <f t="shared" si="2"/>
        <v>0.92467503480098</v>
      </c>
      <c r="K10" s="45">
        <f t="shared" si="2"/>
        <v>0.9301861864880763</v>
      </c>
      <c r="L10" s="45">
        <f t="shared" si="2"/>
        <v>0.9347332031578924</v>
      </c>
      <c r="M10" s="47"/>
    </row>
    <row r="11" spans="1:13" ht="12">
      <c r="A11" s="47"/>
      <c r="B11" s="38" t="s">
        <v>34</v>
      </c>
      <c r="C11" s="39">
        <f aca="true" t="shared" si="3" ref="C11:L11">($C$31*(C7)^($C$32)+($C$33)*(C7)^($C$34)/(C8))^(-1)</f>
        <v>738.6960360649163</v>
      </c>
      <c r="D11" s="9">
        <f t="shared" si="3"/>
        <v>822.7490597763168</v>
      </c>
      <c r="E11" s="9">
        <f t="shared" si="3"/>
        <v>895.8378598902234</v>
      </c>
      <c r="F11" s="9">
        <f t="shared" si="3"/>
        <v>958.9471332586764</v>
      </c>
      <c r="G11" s="9">
        <f t="shared" si="3"/>
        <v>1013.158486350277</v>
      </c>
      <c r="H11" s="9">
        <f t="shared" si="3"/>
        <v>1059.545271913364</v>
      </c>
      <c r="I11" s="9">
        <f t="shared" si="3"/>
        <v>1099.1179510042932</v>
      </c>
      <c r="J11" s="9">
        <f t="shared" si="3"/>
        <v>1132.798379059989</v>
      </c>
      <c r="K11" s="9">
        <f t="shared" si="3"/>
        <v>1161.4106433539628</v>
      </c>
      <c r="L11" s="9">
        <f t="shared" si="3"/>
        <v>1185.6812210464223</v>
      </c>
      <c r="M11" s="47"/>
    </row>
    <row r="12" spans="1:13" s="5" customFormat="1" ht="10.5">
      <c r="A12" s="59"/>
      <c r="B12" s="70" t="s">
        <v>2</v>
      </c>
      <c r="C12" s="71">
        <f aca="true" t="shared" si="4" ref="C12:L12">C11/C13</f>
        <v>60.68133484372599</v>
      </c>
      <c r="D12" s="71">
        <f t="shared" si="4"/>
        <v>64.05687900030694</v>
      </c>
      <c r="E12" s="71">
        <f t="shared" si="4"/>
        <v>66.8086243793488</v>
      </c>
      <c r="F12" s="71">
        <f t="shared" si="4"/>
        <v>69.06377409399998</v>
      </c>
      <c r="G12" s="71">
        <f t="shared" si="4"/>
        <v>70.92027226246964</v>
      </c>
      <c r="H12" s="71">
        <f t="shared" si="4"/>
        <v>72.45436581131348</v>
      </c>
      <c r="I12" s="71">
        <f t="shared" si="4"/>
        <v>73.7260457712888</v>
      </c>
      <c r="J12" s="71">
        <f t="shared" si="4"/>
        <v>74.78297376406832</v>
      </c>
      <c r="K12" s="71">
        <f t="shared" si="4"/>
        <v>75.6633431405153</v>
      </c>
      <c r="L12" s="71">
        <f t="shared" si="4"/>
        <v>76.39799003358748</v>
      </c>
      <c r="M12" s="59"/>
    </row>
    <row r="13" spans="1:13" s="5" customFormat="1" ht="10.5">
      <c r="A13" s="59"/>
      <c r="B13" s="70" t="s">
        <v>1</v>
      </c>
      <c r="C13" s="71">
        <f aca="true" t="shared" si="5" ref="C13:L13">($E$31)+($E$32)*(C7)+($E$33)*SQRT(C8)*(C7)/100</f>
        <v>12.173364972397144</v>
      </c>
      <c r="D13" s="71">
        <f t="shared" si="5"/>
        <v>12.844039119863686</v>
      </c>
      <c r="E13" s="71">
        <f t="shared" si="5"/>
        <v>13.409015201443598</v>
      </c>
      <c r="F13" s="71">
        <f t="shared" si="5"/>
        <v>13.88495120399142</v>
      </c>
      <c r="G13" s="71">
        <f t="shared" si="5"/>
        <v>14.285879820098087</v>
      </c>
      <c r="H13" s="71">
        <f t="shared" si="5"/>
        <v>14.623622193763238</v>
      </c>
      <c r="I13" s="71">
        <f t="shared" si="5"/>
        <v>14.908136459860481</v>
      </c>
      <c r="J13" s="71">
        <f t="shared" si="5"/>
        <v>15.14781135387632</v>
      </c>
      <c r="K13" s="71">
        <f t="shared" si="5"/>
        <v>15.34971354883293</v>
      </c>
      <c r="L13" s="71">
        <f t="shared" si="5"/>
        <v>15.519796011978213</v>
      </c>
      <c r="M13" s="59"/>
    </row>
    <row r="14" spans="1:13" s="5" customFormat="1" ht="10.5">
      <c r="A14" s="59"/>
      <c r="B14" s="70" t="s">
        <v>3</v>
      </c>
      <c r="C14" s="71">
        <f aca="true" t="shared" si="6" ref="C14:L14">200*SQRT(C12/3.14159/C8)</f>
        <v>27.796032164810295</v>
      </c>
      <c r="D14" s="71">
        <f t="shared" si="6"/>
        <v>28.558680002083303</v>
      </c>
      <c r="E14" s="71">
        <f t="shared" si="6"/>
        <v>29.165639773399565</v>
      </c>
      <c r="F14" s="71">
        <f t="shared" si="6"/>
        <v>29.65380288605272</v>
      </c>
      <c r="G14" s="71">
        <f t="shared" si="6"/>
        <v>30.049720704176437</v>
      </c>
      <c r="H14" s="71">
        <f t="shared" si="6"/>
        <v>30.37298827271838</v>
      </c>
      <c r="I14" s="71">
        <f t="shared" si="6"/>
        <v>30.63837401730027</v>
      </c>
      <c r="J14" s="71">
        <f t="shared" si="6"/>
        <v>30.857206596746025</v>
      </c>
      <c r="K14" s="71">
        <f t="shared" si="6"/>
        <v>31.038305679642875</v>
      </c>
      <c r="L14" s="71">
        <f t="shared" si="6"/>
        <v>31.188623600931002</v>
      </c>
      <c r="M14" s="59"/>
    </row>
    <row r="15" spans="1:13" s="5" customFormat="1" ht="10.5">
      <c r="A15" s="59"/>
      <c r="B15" s="70" t="s">
        <v>4</v>
      </c>
      <c r="C15" s="71">
        <f aca="true" t="shared" si="7" ref="C15:L15">10^(($I$31)+($I$33)*LOG(C7)/LOG(10))</f>
        <v>1906.1517603695008</v>
      </c>
      <c r="D15" s="71">
        <f t="shared" si="7"/>
        <v>1751.4700892226065</v>
      </c>
      <c r="E15" s="71">
        <f t="shared" si="7"/>
        <v>1636.7285036374271</v>
      </c>
      <c r="F15" s="71">
        <f t="shared" si="7"/>
        <v>1549.4665959346623</v>
      </c>
      <c r="G15" s="71">
        <f t="shared" si="7"/>
        <v>1481.8104517391823</v>
      </c>
      <c r="H15" s="71">
        <f t="shared" si="7"/>
        <v>1428.5527740346467</v>
      </c>
      <c r="I15" s="71">
        <f t="shared" si="7"/>
        <v>1386.1191600582404</v>
      </c>
      <c r="J15" s="71">
        <f t="shared" si="7"/>
        <v>1351.979019306047</v>
      </c>
      <c r="K15" s="71">
        <f t="shared" si="7"/>
        <v>1324.2936503292503</v>
      </c>
      <c r="L15" s="71">
        <f t="shared" si="7"/>
        <v>1301.69742169927</v>
      </c>
      <c r="M15" s="59"/>
    </row>
    <row r="16" spans="1:13" s="5" customFormat="1" ht="10.5">
      <c r="A16" s="59"/>
      <c r="B16" s="72" t="s">
        <v>5</v>
      </c>
      <c r="C16" s="73">
        <f aca="true" t="shared" si="8" ref="C16:L16">(($C$31)*(C7)^($C$32)+($C$33)*(C7)^($C$34)/(C15))^(-1)</f>
        <v>893.6132712461228</v>
      </c>
      <c r="D16" s="73">
        <f t="shared" si="8"/>
        <v>965.8399956536241</v>
      </c>
      <c r="E16" s="73">
        <f t="shared" si="8"/>
        <v>1027.8508703492876</v>
      </c>
      <c r="F16" s="73">
        <f t="shared" si="8"/>
        <v>1080.8935352005458</v>
      </c>
      <c r="G16" s="73">
        <f t="shared" si="8"/>
        <v>1126.1346006964545</v>
      </c>
      <c r="H16" s="73">
        <f t="shared" si="8"/>
        <v>1164.634175009618</v>
      </c>
      <c r="I16" s="73">
        <f t="shared" si="8"/>
        <v>1197.3376692897605</v>
      </c>
      <c r="J16" s="73">
        <f t="shared" si="8"/>
        <v>1225.077282749181</v>
      </c>
      <c r="K16" s="73">
        <f t="shared" si="8"/>
        <v>1248.5786826601627</v>
      </c>
      <c r="L16" s="73">
        <f t="shared" si="8"/>
        <v>1268.4702084410073</v>
      </c>
      <c r="M16" s="59"/>
    </row>
    <row r="17" spans="1:13" ht="12">
      <c r="A17" s="60"/>
      <c r="B17" s="74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60"/>
    </row>
    <row r="18" spans="1:13" ht="12">
      <c r="A18" s="60"/>
      <c r="B18" s="76"/>
      <c r="C18" s="76"/>
      <c r="D18" s="75"/>
      <c r="E18" s="75"/>
      <c r="F18" s="75"/>
      <c r="G18" s="75"/>
      <c r="H18" s="75"/>
      <c r="I18" s="77" t="s">
        <v>26</v>
      </c>
      <c r="J18" s="78"/>
      <c r="K18" s="78"/>
      <c r="L18" s="75"/>
      <c r="M18" s="60"/>
    </row>
    <row r="19" spans="1:13" ht="12">
      <c r="A19" s="60"/>
      <c r="B19" s="79"/>
      <c r="C19" s="76"/>
      <c r="D19" s="75"/>
      <c r="E19" s="75"/>
      <c r="F19" s="75"/>
      <c r="G19" s="75"/>
      <c r="H19" s="75"/>
      <c r="I19" s="80">
        <f>1.1888*LN($E$4/5)-0.6133</f>
        <v>1.8587401047489889</v>
      </c>
      <c r="J19" s="78"/>
      <c r="K19" s="78"/>
      <c r="L19" s="75"/>
      <c r="M19" s="60"/>
    </row>
    <row r="20" spans="1:13" ht="12">
      <c r="A20" s="60"/>
      <c r="B20" s="79"/>
      <c r="C20" s="76"/>
      <c r="D20" s="75"/>
      <c r="E20" s="75"/>
      <c r="F20" s="75"/>
      <c r="G20" s="75"/>
      <c r="H20" s="75"/>
      <c r="I20" s="80">
        <f>1.1888*LN(J20/5)-0.6133</f>
        <v>1.998760577537298</v>
      </c>
      <c r="J20" s="81">
        <f>E4+5</f>
        <v>45</v>
      </c>
      <c r="K20" s="82">
        <f>($C$37)*(1-EXP($D$37-$E$37*(J20-5)))</f>
        <v>26.435905825041512</v>
      </c>
      <c r="L20" s="75"/>
      <c r="M20" s="60"/>
    </row>
    <row r="21" spans="1:13" ht="12">
      <c r="A21" s="60"/>
      <c r="B21" s="79"/>
      <c r="C21" s="76"/>
      <c r="D21" s="75"/>
      <c r="E21" s="75"/>
      <c r="F21" s="75"/>
      <c r="G21" s="75"/>
      <c r="H21" s="75"/>
      <c r="I21" s="80">
        <f aca="true" t="shared" si="9" ref="I21:I28">1.1888*LN(J21/5)-0.6133</f>
        <v>2.124013158551322</v>
      </c>
      <c r="J21" s="81">
        <f aca="true" t="shared" si="10" ref="J21:J28">J20+5</f>
        <v>50</v>
      </c>
      <c r="K21" s="82">
        <f aca="true" t="shared" si="11" ref="K21:K28">($C$37)*(1-EXP($D$37-$E$37*(J21-5)))</f>
        <v>27.660817303884496</v>
      </c>
      <c r="L21" s="75"/>
      <c r="M21" s="60"/>
    </row>
    <row r="22" spans="1:13" ht="12">
      <c r="A22" s="60"/>
      <c r="B22" s="79"/>
      <c r="C22" s="76"/>
      <c r="D22" s="75"/>
      <c r="E22" s="75"/>
      <c r="F22" s="75"/>
      <c r="G22" s="75"/>
      <c r="H22" s="75"/>
      <c r="I22" s="80">
        <f t="shared" si="9"/>
        <v>2.2373179003027035</v>
      </c>
      <c r="J22" s="81">
        <f t="shared" si="10"/>
        <v>55</v>
      </c>
      <c r="K22" s="82">
        <f t="shared" si="11"/>
        <v>28.69268306196263</v>
      </c>
      <c r="L22" s="75"/>
      <c r="M22" s="60"/>
    </row>
    <row r="23" spans="1:13" ht="12">
      <c r="A23" s="60"/>
      <c r="B23" s="79"/>
      <c r="C23" s="76"/>
      <c r="D23" s="83"/>
      <c r="E23" s="83"/>
      <c r="F23" s="60"/>
      <c r="G23" s="60"/>
      <c r="H23" s="83"/>
      <c r="I23" s="80">
        <f t="shared" si="9"/>
        <v>2.3407570252679752</v>
      </c>
      <c r="J23" s="81">
        <f t="shared" si="10"/>
        <v>60</v>
      </c>
      <c r="K23" s="82">
        <f t="shared" si="11"/>
        <v>29.561927053128336</v>
      </c>
      <c r="L23" s="83"/>
      <c r="M23" s="60"/>
    </row>
    <row r="24" spans="1:13" ht="12">
      <c r="A24" s="61"/>
      <c r="B24" s="60"/>
      <c r="C24" s="76"/>
      <c r="D24" s="61"/>
      <c r="E24" s="61"/>
      <c r="F24" s="61"/>
      <c r="G24" s="61"/>
      <c r="H24" s="75"/>
      <c r="I24" s="80">
        <f t="shared" si="9"/>
        <v>2.4359117961502754</v>
      </c>
      <c r="J24" s="81">
        <f t="shared" si="10"/>
        <v>65</v>
      </c>
      <c r="K24" s="82">
        <f t="shared" si="11"/>
        <v>30.294178424261123</v>
      </c>
      <c r="L24" s="61"/>
      <c r="M24" s="60"/>
    </row>
    <row r="25" spans="1:13" ht="12">
      <c r="A25" s="61"/>
      <c r="B25" s="60"/>
      <c r="C25" s="76"/>
      <c r="D25" s="61"/>
      <c r="E25" s="61"/>
      <c r="F25" s="61"/>
      <c r="G25" s="61"/>
      <c r="H25" s="75"/>
      <c r="I25" s="80">
        <f t="shared" si="9"/>
        <v>2.5240113534466193</v>
      </c>
      <c r="J25" s="81">
        <f t="shared" si="10"/>
        <v>70</v>
      </c>
      <c r="K25" s="82">
        <f t="shared" si="11"/>
        <v>30.911027175561415</v>
      </c>
      <c r="L25" s="61"/>
      <c r="M25" s="60"/>
    </row>
    <row r="26" spans="1:13" ht="12">
      <c r="A26" s="61"/>
      <c r="B26" s="60"/>
      <c r="C26" s="76"/>
      <c r="D26" s="61"/>
      <c r="E26" s="61"/>
      <c r="F26" s="61"/>
      <c r="G26" s="61"/>
      <c r="H26" s="75"/>
      <c r="I26" s="80">
        <f t="shared" si="9"/>
        <v>2.6060300790703073</v>
      </c>
      <c r="J26" s="81">
        <f t="shared" si="10"/>
        <v>75</v>
      </c>
      <c r="K26" s="82">
        <f t="shared" si="11"/>
        <v>31.43066072898459</v>
      </c>
      <c r="L26" s="61"/>
      <c r="M26" s="60"/>
    </row>
    <row r="27" spans="1:13" ht="12">
      <c r="A27" s="61"/>
      <c r="B27" s="60"/>
      <c r="C27" s="76"/>
      <c r="D27" s="61"/>
      <c r="E27" s="61"/>
      <c r="F27" s="61"/>
      <c r="G27" s="61"/>
      <c r="H27" s="75"/>
      <c r="I27" s="80">
        <f t="shared" si="9"/>
        <v>2.6827534729986517</v>
      </c>
      <c r="J27" s="81">
        <f t="shared" si="10"/>
        <v>80</v>
      </c>
      <c r="K27" s="82">
        <f t="shared" si="11"/>
        <v>31.868400173660476</v>
      </c>
      <c r="L27" s="61"/>
      <c r="M27" s="60"/>
    </row>
    <row r="28" spans="1:13" ht="12">
      <c r="A28" s="61"/>
      <c r="B28" s="76"/>
      <c r="C28" s="76"/>
      <c r="D28" s="61"/>
      <c r="E28" s="61"/>
      <c r="F28" s="61"/>
      <c r="G28" s="61"/>
      <c r="H28" s="75"/>
      <c r="I28" s="80">
        <f t="shared" si="9"/>
        <v>2.75482402341403</v>
      </c>
      <c r="J28" s="81">
        <f t="shared" si="10"/>
        <v>85</v>
      </c>
      <c r="K28" s="82">
        <f t="shared" si="11"/>
        <v>32.23715199917838</v>
      </c>
      <c r="L28" s="61"/>
      <c r="M28" s="60"/>
    </row>
    <row r="29" spans="1:13" ht="12">
      <c r="A29" s="61"/>
      <c r="B29" s="76"/>
      <c r="C29" s="76"/>
      <c r="D29" s="61"/>
      <c r="E29" s="61"/>
      <c r="F29" s="61"/>
      <c r="G29" s="61"/>
      <c r="H29" s="75"/>
      <c r="I29" s="61"/>
      <c r="J29" s="61"/>
      <c r="K29" s="61"/>
      <c r="L29" s="61"/>
      <c r="M29" s="60"/>
    </row>
    <row r="30" spans="1:13" s="4" customFormat="1" ht="10.5">
      <c r="A30" s="85"/>
      <c r="B30" s="84" t="s">
        <v>6</v>
      </c>
      <c r="C30" s="85"/>
      <c r="D30" s="84" t="s">
        <v>7</v>
      </c>
      <c r="E30" s="85"/>
      <c r="F30" s="86" t="s">
        <v>8</v>
      </c>
      <c r="G30" s="85"/>
      <c r="H30" s="84" t="s">
        <v>9</v>
      </c>
      <c r="I30" s="85"/>
      <c r="J30" s="85"/>
      <c r="K30" s="59"/>
      <c r="L30" s="59"/>
      <c r="M30" s="59"/>
    </row>
    <row r="31" spans="1:13" s="4" customFormat="1" ht="10.5">
      <c r="A31" s="63"/>
      <c r="B31" s="76" t="s">
        <v>10</v>
      </c>
      <c r="C31" s="87">
        <v>0.0715597</v>
      </c>
      <c r="D31" s="76" t="s">
        <v>11</v>
      </c>
      <c r="E31" s="87">
        <v>0.650787</v>
      </c>
      <c r="F31" s="76" t="s">
        <v>12</v>
      </c>
      <c r="G31" s="88">
        <v>0.193943</v>
      </c>
      <c r="H31" s="76" t="s">
        <v>13</v>
      </c>
      <c r="I31" s="87">
        <v>5.3709</v>
      </c>
      <c r="J31" s="63"/>
      <c r="K31" s="59"/>
      <c r="L31" s="59"/>
      <c r="M31" s="59"/>
    </row>
    <row r="32" spans="1:13" s="4" customFormat="1" ht="10.5">
      <c r="A32" s="63"/>
      <c r="B32" s="76" t="s">
        <v>14</v>
      </c>
      <c r="C32" s="87">
        <v>-1.373859</v>
      </c>
      <c r="D32" s="76" t="s">
        <v>15</v>
      </c>
      <c r="E32" s="87">
        <v>0.417356</v>
      </c>
      <c r="F32" s="76" t="s">
        <v>16</v>
      </c>
      <c r="G32" s="88">
        <v>0.987164</v>
      </c>
      <c r="H32" s="76" t="s">
        <v>17</v>
      </c>
      <c r="I32" s="63"/>
      <c r="J32" s="63"/>
      <c r="K32" s="59"/>
      <c r="L32" s="59"/>
      <c r="M32" s="59"/>
    </row>
    <row r="33" spans="1:13" s="4" customFormat="1" ht="10.5">
      <c r="A33" s="63"/>
      <c r="B33" s="76" t="s">
        <v>18</v>
      </c>
      <c r="C33" s="87">
        <v>5062</v>
      </c>
      <c r="D33" s="76" t="s">
        <v>19</v>
      </c>
      <c r="E33" s="87">
        <v>0.138768</v>
      </c>
      <c r="F33" s="76" t="s">
        <v>20</v>
      </c>
      <c r="G33" s="88">
        <v>-0.090657</v>
      </c>
      <c r="H33" s="76" t="s">
        <v>21</v>
      </c>
      <c r="I33" s="87">
        <v>-1.4959259999999999</v>
      </c>
      <c r="J33" s="63"/>
      <c r="K33" s="59"/>
      <c r="L33" s="59"/>
      <c r="M33" s="59"/>
    </row>
    <row r="34" spans="1:13" s="4" customFormat="1" ht="10.5">
      <c r="A34" s="63"/>
      <c r="B34" s="76" t="s">
        <v>22</v>
      </c>
      <c r="C34" s="87">
        <v>-2.869785</v>
      </c>
      <c r="D34" s="63"/>
      <c r="E34" s="63"/>
      <c r="F34" s="63"/>
      <c r="G34" s="63"/>
      <c r="H34" s="63"/>
      <c r="I34" s="63"/>
      <c r="J34" s="63"/>
      <c r="K34" s="59"/>
      <c r="L34" s="59"/>
      <c r="M34" s="59"/>
    </row>
    <row r="35" spans="1:13" s="4" customFormat="1" ht="10.5">
      <c r="A35" s="63"/>
      <c r="B35" s="76" t="s">
        <v>51</v>
      </c>
      <c r="C35" s="63"/>
      <c r="D35" s="63"/>
      <c r="E35" s="63"/>
      <c r="F35" s="89"/>
      <c r="G35" s="63"/>
      <c r="H35" s="90"/>
      <c r="I35" s="91"/>
      <c r="J35" s="91"/>
      <c r="K35" s="59"/>
      <c r="L35" s="59"/>
      <c r="M35" s="59"/>
    </row>
    <row r="36" spans="1:13" s="4" customFormat="1" ht="10.5">
      <c r="A36" s="63"/>
      <c r="B36" s="76" t="s">
        <v>0</v>
      </c>
      <c r="C36" s="70" t="s">
        <v>23</v>
      </c>
      <c r="D36" s="70" t="s">
        <v>24</v>
      </c>
      <c r="E36" s="70" t="s">
        <v>25</v>
      </c>
      <c r="F36" s="63"/>
      <c r="G36" s="63"/>
      <c r="H36" s="90"/>
      <c r="I36" s="91"/>
      <c r="J36" s="91"/>
      <c r="K36" s="59"/>
      <c r="L36" s="59"/>
      <c r="M36" s="59"/>
    </row>
    <row r="37" spans="1:13" s="4" customFormat="1" ht="10.5">
      <c r="A37" s="64"/>
      <c r="B37" s="72" t="str">
        <f>+D4</f>
        <v>Ⅰ</v>
      </c>
      <c r="C37" s="64">
        <v>34.2082</v>
      </c>
      <c r="D37" s="64">
        <v>-0.1099</v>
      </c>
      <c r="E37" s="64">
        <v>0.0343</v>
      </c>
      <c r="F37" s="64"/>
      <c r="G37" s="64"/>
      <c r="H37" s="92"/>
      <c r="I37" s="93"/>
      <c r="J37" s="93"/>
      <c r="K37" s="64"/>
      <c r="L37" s="64"/>
      <c r="M37" s="59"/>
    </row>
    <row r="38" spans="1:12" ht="1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="1" customFormat="1" ht="12">
      <c r="C39" s="2"/>
    </row>
  </sheetData>
  <sheetProtection password="D7CD" sheet="1" objects="1" scenarios="1" selectLockedCells="1"/>
  <mergeCells count="2">
    <mergeCell ref="D2:G2"/>
    <mergeCell ref="I2:L4"/>
  </mergeCells>
  <printOptions/>
  <pageMargins left="0.75" right="0.43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4">
      <selection activeCell="E4" sqref="E4"/>
    </sheetView>
  </sheetViews>
  <sheetFormatPr defaultColWidth="8.66015625" defaultRowHeight="18"/>
  <cols>
    <col min="1" max="1" width="1.07421875" style="2" customWidth="1"/>
    <col min="2" max="2" width="10.91015625" style="2" customWidth="1"/>
    <col min="3" max="3" width="6.66015625" style="2" customWidth="1"/>
    <col min="4" max="4" width="5.58203125" style="2" customWidth="1"/>
    <col min="5" max="5" width="5.91015625" style="2" customWidth="1"/>
    <col min="6" max="6" width="6.33203125" style="2" customWidth="1"/>
    <col min="7" max="12" width="5.66015625" style="2" customWidth="1"/>
    <col min="13" max="13" width="2.08203125" style="2" customWidth="1"/>
    <col min="14" max="16384" width="8.66015625" style="2" customWidth="1"/>
  </cols>
  <sheetData>
    <row r="1" spans="1:13" ht="12" customHeight="1" thickBot="1">
      <c r="A1" s="47"/>
      <c r="B1" s="47"/>
      <c r="C1" s="47"/>
      <c r="D1" s="47"/>
      <c r="E1" s="47"/>
      <c r="F1" s="47"/>
      <c r="G1" s="47"/>
      <c r="H1" s="51"/>
      <c r="I1" s="51"/>
      <c r="J1" s="47"/>
      <c r="K1" s="47"/>
      <c r="L1" s="47"/>
      <c r="M1" s="47"/>
    </row>
    <row r="2" spans="1:13" ht="11.25" customHeight="1">
      <c r="A2" s="48"/>
      <c r="B2" s="44" t="s">
        <v>56</v>
      </c>
      <c r="C2" s="27"/>
      <c r="D2" s="108" t="s">
        <v>35</v>
      </c>
      <c r="E2" s="108"/>
      <c r="F2" s="108"/>
      <c r="G2" s="108"/>
      <c r="H2" s="27"/>
      <c r="I2" s="99" t="s">
        <v>39</v>
      </c>
      <c r="J2" s="100"/>
      <c r="K2" s="100"/>
      <c r="L2" s="101"/>
      <c r="M2" s="47"/>
    </row>
    <row r="3" spans="1:13" ht="11.25" customHeight="1">
      <c r="A3" s="48"/>
      <c r="B3" s="27"/>
      <c r="C3" s="27"/>
      <c r="D3" s="31" t="s">
        <v>27</v>
      </c>
      <c r="E3" s="31" t="s">
        <v>37</v>
      </c>
      <c r="F3" s="31" t="s">
        <v>38</v>
      </c>
      <c r="G3" s="31" t="s">
        <v>36</v>
      </c>
      <c r="H3" s="27"/>
      <c r="I3" s="102"/>
      <c r="J3" s="103"/>
      <c r="K3" s="103"/>
      <c r="L3" s="104"/>
      <c r="M3" s="47"/>
    </row>
    <row r="4" spans="1:13" ht="12.75" thickBot="1">
      <c r="A4" s="48"/>
      <c r="B4" s="27"/>
      <c r="C4" s="27"/>
      <c r="D4" s="49" t="s">
        <v>41</v>
      </c>
      <c r="E4" s="23">
        <v>40</v>
      </c>
      <c r="F4" s="50">
        <f>($C$37)*(1-EXP($D$37-$E$37*(E4-5)))</f>
        <v>21.51610578224957</v>
      </c>
      <c r="G4" s="23">
        <v>1000</v>
      </c>
      <c r="H4" s="27"/>
      <c r="I4" s="105"/>
      <c r="J4" s="106"/>
      <c r="K4" s="106"/>
      <c r="L4" s="107"/>
      <c r="M4" s="47"/>
    </row>
    <row r="5" spans="1:13" ht="20.25" customHeight="1">
      <c r="A5" s="47"/>
      <c r="B5" s="24" t="s">
        <v>57</v>
      </c>
      <c r="C5" s="25"/>
      <c r="D5" s="26"/>
      <c r="E5" s="27"/>
      <c r="F5" s="27"/>
      <c r="G5" s="28"/>
      <c r="H5" s="29"/>
      <c r="I5" s="29"/>
      <c r="J5" s="30"/>
      <c r="K5" s="29"/>
      <c r="L5" s="29"/>
      <c r="M5" s="47"/>
    </row>
    <row r="6" spans="1:13" ht="12">
      <c r="A6" s="52"/>
      <c r="B6" s="31" t="s">
        <v>31</v>
      </c>
      <c r="C6" s="32">
        <f>E4*1</f>
        <v>40</v>
      </c>
      <c r="D6" s="6">
        <f>J20*1</f>
        <v>45</v>
      </c>
      <c r="E6" s="6">
        <f>J21*1</f>
        <v>50</v>
      </c>
      <c r="F6" s="6">
        <f>J22*1</f>
        <v>55</v>
      </c>
      <c r="G6" s="6">
        <f>J23*1</f>
        <v>60</v>
      </c>
      <c r="H6" s="6">
        <f>J24*1</f>
        <v>65</v>
      </c>
      <c r="I6" s="6">
        <f>J25*1</f>
        <v>70</v>
      </c>
      <c r="J6" s="6">
        <f>J26*1</f>
        <v>75</v>
      </c>
      <c r="K6" s="6">
        <f>J27*1</f>
        <v>80</v>
      </c>
      <c r="L6" s="6">
        <f>J28*1</f>
        <v>85</v>
      </c>
      <c r="M6" s="47"/>
    </row>
    <row r="7" spans="1:13" ht="12">
      <c r="A7" s="53"/>
      <c r="B7" s="33" t="s">
        <v>30</v>
      </c>
      <c r="C7" s="34">
        <f>F4*1</f>
        <v>21.51610578224957</v>
      </c>
      <c r="D7" s="7">
        <f>K20*1</f>
        <v>22.768455381174267</v>
      </c>
      <c r="E7" s="7">
        <f>K21*1</f>
        <v>23.8234350189632</v>
      </c>
      <c r="F7" s="7">
        <f>K22*1</f>
        <v>24.712150148592265</v>
      </c>
      <c r="G7" s="7">
        <f>K23*1</f>
        <v>25.460804011985243</v>
      </c>
      <c r="H7" s="7">
        <f>K24*1</f>
        <v>26.091470227161714</v>
      </c>
      <c r="I7" s="7">
        <f>K25*1</f>
        <v>26.622743615857548</v>
      </c>
      <c r="J7" s="7">
        <f>K26*1</f>
        <v>27.07028846088682</v>
      </c>
      <c r="K7" s="7">
        <f>K27*1</f>
        <v>27.447300358290462</v>
      </c>
      <c r="L7" s="7">
        <f>K28*1</f>
        <v>27.764895281710032</v>
      </c>
      <c r="M7" s="47"/>
    </row>
    <row r="8" spans="1:13" ht="12">
      <c r="A8" s="53"/>
      <c r="B8" s="35" t="s">
        <v>29</v>
      </c>
      <c r="C8" s="36">
        <f>G4*1</f>
        <v>1000</v>
      </c>
      <c r="D8" s="8">
        <f aca="true" t="shared" si="0" ref="D8:L8">C8*1</f>
        <v>1000</v>
      </c>
      <c r="E8" s="8">
        <f t="shared" si="0"/>
        <v>1000</v>
      </c>
      <c r="F8" s="8">
        <f t="shared" si="0"/>
        <v>1000</v>
      </c>
      <c r="G8" s="8">
        <f t="shared" si="0"/>
        <v>1000</v>
      </c>
      <c r="H8" s="8">
        <f t="shared" si="0"/>
        <v>1000</v>
      </c>
      <c r="I8" s="8">
        <f t="shared" si="0"/>
        <v>1000</v>
      </c>
      <c r="J8" s="8">
        <f t="shared" si="0"/>
        <v>1000</v>
      </c>
      <c r="K8" s="8">
        <f t="shared" si="0"/>
        <v>1000</v>
      </c>
      <c r="L8" s="8">
        <f t="shared" si="0"/>
        <v>1000</v>
      </c>
      <c r="M8" s="47"/>
    </row>
    <row r="9" spans="1:13" ht="12">
      <c r="A9" s="53"/>
      <c r="B9" s="35" t="s">
        <v>32</v>
      </c>
      <c r="C9" s="37">
        <f aca="true" t="shared" si="1" ref="C9:L9">($G$31)+($G$32)*(C14)+($G$33)*SQRT(C8)*(C7)/100</f>
        <v>25.01116329037204</v>
      </c>
      <c r="D9" s="22">
        <f t="shared" si="1"/>
        <v>25.737206272738398</v>
      </c>
      <c r="E9" s="22">
        <f t="shared" si="1"/>
        <v>26.315105232230607</v>
      </c>
      <c r="F9" s="22">
        <f t="shared" si="1"/>
        <v>26.779787314844395</v>
      </c>
      <c r="G9" s="22">
        <f t="shared" si="1"/>
        <v>27.156504315896793</v>
      </c>
      <c r="H9" s="22">
        <f t="shared" si="1"/>
        <v>27.463941667698755</v>
      </c>
      <c r="I9" s="22">
        <f t="shared" si="1"/>
        <v>27.716201418083113</v>
      </c>
      <c r="J9" s="22">
        <f t="shared" si="1"/>
        <v>27.924106390054686</v>
      </c>
      <c r="K9" s="22">
        <f t="shared" si="1"/>
        <v>28.096081826446518</v>
      </c>
      <c r="L9" s="22">
        <f t="shared" si="1"/>
        <v>28.238766317459213</v>
      </c>
      <c r="M9" s="47"/>
    </row>
    <row r="10" spans="1:13" ht="12">
      <c r="A10" s="53"/>
      <c r="B10" s="35" t="s">
        <v>28</v>
      </c>
      <c r="C10" s="46">
        <f aca="true" t="shared" si="2" ref="C10:L10">IF(C11/C16&gt;=0.99,"1以上",C11/C16)</f>
        <v>0.7574874338687775</v>
      </c>
      <c r="D10" s="45">
        <f t="shared" si="2"/>
        <v>0.78407202440667</v>
      </c>
      <c r="E10" s="45">
        <f t="shared" si="2"/>
        <v>0.805029963791192</v>
      </c>
      <c r="F10" s="45">
        <f t="shared" si="2"/>
        <v>0.8217342477967347</v>
      </c>
      <c r="G10" s="45">
        <f t="shared" si="2"/>
        <v>0.835170354050904</v>
      </c>
      <c r="H10" s="45">
        <f t="shared" si="2"/>
        <v>0.8460601124515997</v>
      </c>
      <c r="I10" s="45">
        <f t="shared" si="2"/>
        <v>0.854942048634389</v>
      </c>
      <c r="J10" s="45">
        <f t="shared" si="2"/>
        <v>0.8622245757617114</v>
      </c>
      <c r="K10" s="45">
        <f t="shared" si="2"/>
        <v>0.8682219507460921</v>
      </c>
      <c r="L10" s="45">
        <f t="shared" si="2"/>
        <v>0.8731790746055184</v>
      </c>
      <c r="M10" s="47"/>
    </row>
    <row r="11" spans="1:13" ht="12">
      <c r="A11" s="54"/>
      <c r="B11" s="38" t="s">
        <v>34</v>
      </c>
      <c r="C11" s="39">
        <f aca="true" t="shared" si="3" ref="C11:L11">($C$31*(C7)^($C$32)+($C$33)*(C7)^($C$34)/(C8))^(-1)</f>
        <v>551.3351560203662</v>
      </c>
      <c r="D11" s="9">
        <f t="shared" si="3"/>
        <v>616.8105422911286</v>
      </c>
      <c r="E11" s="9">
        <f t="shared" si="3"/>
        <v>673.9579444850586</v>
      </c>
      <c r="F11" s="9">
        <f t="shared" si="3"/>
        <v>723.4440525712195</v>
      </c>
      <c r="G11" s="9">
        <f t="shared" si="3"/>
        <v>766.0480580384434</v>
      </c>
      <c r="H11" s="9">
        <f t="shared" si="3"/>
        <v>802.567177116885</v>
      </c>
      <c r="I11" s="9">
        <f t="shared" si="3"/>
        <v>833.7655892872001</v>
      </c>
      <c r="J11" s="9">
        <f t="shared" si="3"/>
        <v>860.3487410510414</v>
      </c>
      <c r="K11" s="9">
        <f t="shared" si="3"/>
        <v>882.9524605393245</v>
      </c>
      <c r="L11" s="9">
        <f t="shared" si="3"/>
        <v>902.1406137181986</v>
      </c>
      <c r="M11" s="47"/>
    </row>
    <row r="12" spans="1:13" s="5" customFormat="1" ht="10.5">
      <c r="A12" s="59"/>
      <c r="B12" s="56" t="s">
        <v>2</v>
      </c>
      <c r="C12" s="57">
        <f aca="true" t="shared" si="4" ref="C12:L12">C11/C13</f>
        <v>52.13650621473195</v>
      </c>
      <c r="D12" s="57">
        <f t="shared" si="4"/>
        <v>55.30707662936279</v>
      </c>
      <c r="E12" s="57">
        <f t="shared" si="4"/>
        <v>57.904805702068536</v>
      </c>
      <c r="F12" s="57">
        <f t="shared" si="4"/>
        <v>60.04194821635862</v>
      </c>
      <c r="G12" s="57">
        <f t="shared" si="4"/>
        <v>61.80655592542951</v>
      </c>
      <c r="H12" s="57">
        <f t="shared" si="4"/>
        <v>63.26813404132221</v>
      </c>
      <c r="I12" s="57">
        <f t="shared" si="4"/>
        <v>64.4819543668054</v>
      </c>
      <c r="J12" s="57">
        <f t="shared" si="4"/>
        <v>65.49229454342925</v>
      </c>
      <c r="K12" s="57">
        <f t="shared" si="4"/>
        <v>66.33486877675671</v>
      </c>
      <c r="L12" s="57">
        <f t="shared" si="4"/>
        <v>67.03866212878543</v>
      </c>
      <c r="M12" s="59"/>
    </row>
    <row r="13" spans="1:13" s="5" customFormat="1" ht="10.5">
      <c r="A13" s="59"/>
      <c r="B13" s="70" t="s">
        <v>1</v>
      </c>
      <c r="C13" s="94">
        <f aca="true" t="shared" si="5" ref="C13:L13">($E$31)+($E$32)*(C7)+($E$33)*SQRT(C8)*(C7)/100</f>
        <v>10.574838938182976</v>
      </c>
      <c r="D13" s="94">
        <f t="shared" si="5"/>
        <v>11.15247053147736</v>
      </c>
      <c r="E13" s="94">
        <f t="shared" si="5"/>
        <v>11.63906754048538</v>
      </c>
      <c r="F13" s="94">
        <f t="shared" si="5"/>
        <v>12.048976991291479</v>
      </c>
      <c r="G13" s="94">
        <f t="shared" si="5"/>
        <v>12.39428482251448</v>
      </c>
      <c r="H13" s="94">
        <f t="shared" si="5"/>
        <v>12.685172232086149</v>
      </c>
      <c r="I13" s="94">
        <f t="shared" si="5"/>
        <v>12.930215863872972</v>
      </c>
      <c r="J13" s="94">
        <f t="shared" si="5"/>
        <v>13.136640684966792</v>
      </c>
      <c r="K13" s="94">
        <f t="shared" si="5"/>
        <v>13.310533009582212</v>
      </c>
      <c r="L13" s="94">
        <f t="shared" si="5"/>
        <v>13.45701995044487</v>
      </c>
      <c r="M13" s="59"/>
    </row>
    <row r="14" spans="1:13" s="5" customFormat="1" ht="10.5">
      <c r="A14" s="59"/>
      <c r="B14" s="70" t="s">
        <v>3</v>
      </c>
      <c r="C14" s="94">
        <f aca="true" t="shared" si="6" ref="C14:L14">200*SQRT(C12/3.14159/C8)</f>
        <v>25.76476615606518</v>
      </c>
      <c r="D14" s="94">
        <f t="shared" si="6"/>
        <v>26.53661933042155</v>
      </c>
      <c r="E14" s="94">
        <f t="shared" si="6"/>
        <v>27.15267035199338</v>
      </c>
      <c r="F14" s="94">
        <f t="shared" si="6"/>
        <v>27.64920385558017</v>
      </c>
      <c r="G14" s="94">
        <f t="shared" si="6"/>
        <v>28.05256095236977</v>
      </c>
      <c r="H14" s="94">
        <f t="shared" si="6"/>
        <v>28.38231108021077</v>
      </c>
      <c r="I14" s="94">
        <f t="shared" si="6"/>
        <v>28.653279667327723</v>
      </c>
      <c r="J14" s="94">
        <f t="shared" si="6"/>
        <v>28.876885171794868</v>
      </c>
      <c r="K14" s="94">
        <f t="shared" si="6"/>
        <v>29.062045602797</v>
      </c>
      <c r="L14" s="94">
        <f t="shared" si="6"/>
        <v>29.215808690832397</v>
      </c>
      <c r="M14" s="59"/>
    </row>
    <row r="15" spans="1:13" s="5" customFormat="1" ht="10.5">
      <c r="A15" s="59"/>
      <c r="B15" s="70" t="s">
        <v>4</v>
      </c>
      <c r="C15" s="94">
        <f aca="true" t="shared" si="7" ref="C15:L15">10^(($I$31)+($I$33)*LOG(C7)/LOG(10))</f>
        <v>2383.329963417432</v>
      </c>
      <c r="D15" s="94">
        <f t="shared" si="7"/>
        <v>2189.9259179995497</v>
      </c>
      <c r="E15" s="94">
        <f t="shared" si="7"/>
        <v>2046.4603951273455</v>
      </c>
      <c r="F15" s="94">
        <f t="shared" si="7"/>
        <v>1937.3536998384839</v>
      </c>
      <c r="G15" s="94">
        <f t="shared" si="7"/>
        <v>1852.760794371649</v>
      </c>
      <c r="H15" s="94">
        <f t="shared" si="7"/>
        <v>1786.17080836201</v>
      </c>
      <c r="I15" s="94">
        <f t="shared" si="7"/>
        <v>1733.1145377393336</v>
      </c>
      <c r="J15" s="94">
        <f t="shared" si="7"/>
        <v>1690.427894366184</v>
      </c>
      <c r="K15" s="94">
        <f t="shared" si="7"/>
        <v>1655.8118838246767</v>
      </c>
      <c r="L15" s="94">
        <f t="shared" si="7"/>
        <v>1627.5590081230976</v>
      </c>
      <c r="M15" s="59"/>
    </row>
    <row r="16" spans="1:13" s="5" customFormat="1" ht="10.5">
      <c r="A16" s="59"/>
      <c r="B16" s="72" t="s">
        <v>5</v>
      </c>
      <c r="C16" s="95">
        <f aca="true" t="shared" si="8" ref="C16:L16">(($C$31)*(C7)^($C$32)+($C$33)*(C7)^($C$34)/(C15))^(-1)</f>
        <v>727.8472636892299</v>
      </c>
      <c r="D16" s="95">
        <f t="shared" si="8"/>
        <v>786.6758704442835</v>
      </c>
      <c r="E16" s="95">
        <f t="shared" si="8"/>
        <v>837.183676134407</v>
      </c>
      <c r="F16" s="95">
        <f t="shared" si="8"/>
        <v>880.3868823904387</v>
      </c>
      <c r="G16" s="95">
        <f t="shared" si="8"/>
        <v>917.2356924821501</v>
      </c>
      <c r="H16" s="95">
        <f t="shared" si="8"/>
        <v>948.593563631446</v>
      </c>
      <c r="I16" s="95">
        <f t="shared" si="8"/>
        <v>975.230532430807</v>
      </c>
      <c r="J16" s="95">
        <f t="shared" si="8"/>
        <v>997.824424444162</v>
      </c>
      <c r="K16" s="95">
        <f t="shared" si="8"/>
        <v>1016.9662950592001</v>
      </c>
      <c r="L16" s="95">
        <f t="shared" si="8"/>
        <v>1033.1679262077648</v>
      </c>
      <c r="M16" s="59"/>
    </row>
    <row r="17" spans="1:13" ht="12">
      <c r="A17" s="60"/>
      <c r="B17" s="74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60"/>
    </row>
    <row r="18" spans="1:13" ht="12">
      <c r="A18" s="60"/>
      <c r="B18" s="60"/>
      <c r="C18" s="60"/>
      <c r="D18" s="75"/>
      <c r="E18" s="75"/>
      <c r="F18" s="75"/>
      <c r="G18" s="75"/>
      <c r="H18" s="75"/>
      <c r="I18" s="77" t="s">
        <v>26</v>
      </c>
      <c r="J18" s="78"/>
      <c r="K18" s="78"/>
      <c r="L18" s="75"/>
      <c r="M18" s="60"/>
    </row>
    <row r="19" spans="1:13" ht="12">
      <c r="A19" s="60"/>
      <c r="B19" s="79"/>
      <c r="C19" s="76"/>
      <c r="D19" s="75"/>
      <c r="E19" s="75"/>
      <c r="F19" s="75"/>
      <c r="G19" s="75"/>
      <c r="H19" s="75"/>
      <c r="I19" s="80">
        <f>1.1888*LN($E$4/5)-0.6133</f>
        <v>1.8587401047489889</v>
      </c>
      <c r="J19" s="78"/>
      <c r="K19" s="78"/>
      <c r="L19" s="75"/>
      <c r="M19" s="60"/>
    </row>
    <row r="20" spans="1:13" ht="12">
      <c r="A20" s="60"/>
      <c r="B20" s="79"/>
      <c r="C20" s="76"/>
      <c r="D20" s="75"/>
      <c r="E20" s="75"/>
      <c r="F20" s="75"/>
      <c r="G20" s="75"/>
      <c r="H20" s="75"/>
      <c r="I20" s="80">
        <f>1.1888*LN(J20/5)-0.6133</f>
        <v>1.998760577537298</v>
      </c>
      <c r="J20" s="81">
        <f>E4+5</f>
        <v>45</v>
      </c>
      <c r="K20" s="82">
        <f>($C$37)*(1-EXP($D$37-$E$37*(J20-5)))</f>
        <v>22.768455381174267</v>
      </c>
      <c r="L20" s="75"/>
      <c r="M20" s="60"/>
    </row>
    <row r="21" spans="1:13" ht="12">
      <c r="A21" s="60"/>
      <c r="B21" s="79"/>
      <c r="C21" s="76"/>
      <c r="D21" s="75"/>
      <c r="E21" s="75"/>
      <c r="F21" s="75"/>
      <c r="G21" s="75"/>
      <c r="H21" s="75"/>
      <c r="I21" s="80">
        <f aca="true" t="shared" si="9" ref="I21:I28">1.1888*LN(J21/5)-0.6133</f>
        <v>2.124013158551322</v>
      </c>
      <c r="J21" s="81">
        <f aca="true" t="shared" si="10" ref="J21:J28">J20+5</f>
        <v>50</v>
      </c>
      <c r="K21" s="82">
        <f aca="true" t="shared" si="11" ref="K21:K28">($C$37)*(1-EXP($D$37-$E$37*(J21-5)))</f>
        <v>23.8234350189632</v>
      </c>
      <c r="L21" s="75"/>
      <c r="M21" s="60"/>
    </row>
    <row r="22" spans="1:13" ht="12">
      <c r="A22" s="60"/>
      <c r="B22" s="79"/>
      <c r="C22" s="76"/>
      <c r="D22" s="75"/>
      <c r="E22" s="75"/>
      <c r="F22" s="75"/>
      <c r="G22" s="75"/>
      <c r="H22" s="75"/>
      <c r="I22" s="80">
        <f t="shared" si="9"/>
        <v>2.2373179003027035</v>
      </c>
      <c r="J22" s="81">
        <f t="shared" si="10"/>
        <v>55</v>
      </c>
      <c r="K22" s="82">
        <f t="shared" si="11"/>
        <v>24.712150148592265</v>
      </c>
      <c r="L22" s="75"/>
      <c r="M22" s="60"/>
    </row>
    <row r="23" spans="1:13" ht="12">
      <c r="A23" s="60"/>
      <c r="B23" s="79"/>
      <c r="C23" s="76"/>
      <c r="D23" s="83"/>
      <c r="E23" s="83"/>
      <c r="F23" s="60"/>
      <c r="G23" s="60"/>
      <c r="H23" s="83"/>
      <c r="I23" s="80">
        <f t="shared" si="9"/>
        <v>2.3407570252679752</v>
      </c>
      <c r="J23" s="81">
        <f t="shared" si="10"/>
        <v>60</v>
      </c>
      <c r="K23" s="82">
        <f t="shared" si="11"/>
        <v>25.460804011985243</v>
      </c>
      <c r="L23" s="83"/>
      <c r="M23" s="60"/>
    </row>
    <row r="24" spans="1:13" ht="12">
      <c r="A24" s="61"/>
      <c r="B24" s="76"/>
      <c r="C24" s="76"/>
      <c r="D24" s="61"/>
      <c r="E24" s="61"/>
      <c r="F24" s="61"/>
      <c r="G24" s="61"/>
      <c r="H24" s="75"/>
      <c r="I24" s="80">
        <f t="shared" si="9"/>
        <v>2.4359117961502754</v>
      </c>
      <c r="J24" s="81">
        <f t="shared" si="10"/>
        <v>65</v>
      </c>
      <c r="K24" s="82">
        <f t="shared" si="11"/>
        <v>26.091470227161714</v>
      </c>
      <c r="L24" s="61"/>
      <c r="M24" s="60"/>
    </row>
    <row r="25" spans="1:13" ht="12">
      <c r="A25" s="61"/>
      <c r="B25" s="76"/>
      <c r="C25" s="76"/>
      <c r="D25" s="61"/>
      <c r="E25" s="61"/>
      <c r="F25" s="61"/>
      <c r="G25" s="61"/>
      <c r="H25" s="75"/>
      <c r="I25" s="80">
        <f t="shared" si="9"/>
        <v>2.5240113534466193</v>
      </c>
      <c r="J25" s="81">
        <f t="shared" si="10"/>
        <v>70</v>
      </c>
      <c r="K25" s="82">
        <f t="shared" si="11"/>
        <v>26.622743615857548</v>
      </c>
      <c r="L25" s="61"/>
      <c r="M25" s="60"/>
    </row>
    <row r="26" spans="1:13" ht="12">
      <c r="A26" s="61"/>
      <c r="B26" s="76"/>
      <c r="C26" s="76"/>
      <c r="D26" s="61"/>
      <c r="E26" s="61"/>
      <c r="F26" s="61"/>
      <c r="G26" s="61"/>
      <c r="H26" s="75"/>
      <c r="I26" s="80">
        <f t="shared" si="9"/>
        <v>2.6060300790703073</v>
      </c>
      <c r="J26" s="81">
        <f t="shared" si="10"/>
        <v>75</v>
      </c>
      <c r="K26" s="82">
        <f t="shared" si="11"/>
        <v>27.07028846088682</v>
      </c>
      <c r="L26" s="61"/>
      <c r="M26" s="60"/>
    </row>
    <row r="27" spans="1:13" ht="12">
      <c r="A27" s="61"/>
      <c r="B27" s="109"/>
      <c r="C27" s="109"/>
      <c r="D27" s="109"/>
      <c r="E27" s="109"/>
      <c r="F27" s="61"/>
      <c r="G27" s="61"/>
      <c r="H27" s="75"/>
      <c r="I27" s="80">
        <f t="shared" si="9"/>
        <v>2.6827534729986517</v>
      </c>
      <c r="J27" s="81">
        <f t="shared" si="10"/>
        <v>80</v>
      </c>
      <c r="K27" s="82">
        <f t="shared" si="11"/>
        <v>27.447300358290462</v>
      </c>
      <c r="L27" s="61"/>
      <c r="M27" s="60"/>
    </row>
    <row r="28" spans="1:13" ht="12">
      <c r="A28" s="61"/>
      <c r="B28" s="109"/>
      <c r="C28" s="109"/>
      <c r="D28" s="109"/>
      <c r="E28" s="109"/>
      <c r="F28" s="61"/>
      <c r="G28" s="61"/>
      <c r="H28" s="75"/>
      <c r="I28" s="80">
        <f t="shared" si="9"/>
        <v>2.75482402341403</v>
      </c>
      <c r="J28" s="81">
        <f t="shared" si="10"/>
        <v>85</v>
      </c>
      <c r="K28" s="82">
        <f t="shared" si="11"/>
        <v>27.764895281710032</v>
      </c>
      <c r="L28" s="61"/>
      <c r="M28" s="60"/>
    </row>
    <row r="29" spans="1:13" ht="12">
      <c r="A29" s="62"/>
      <c r="B29" s="110"/>
      <c r="C29" s="110"/>
      <c r="D29" s="110"/>
      <c r="E29" s="110"/>
      <c r="F29" s="62"/>
      <c r="G29" s="62"/>
      <c r="H29" s="96"/>
      <c r="I29" s="62"/>
      <c r="J29" s="62"/>
      <c r="K29" s="62"/>
      <c r="L29" s="62"/>
      <c r="M29" s="60"/>
    </row>
    <row r="30" spans="1:13" s="4" customFormat="1" ht="10.5">
      <c r="A30" s="63"/>
      <c r="B30" s="76" t="s">
        <v>6</v>
      </c>
      <c r="C30" s="63"/>
      <c r="D30" s="76" t="s">
        <v>7</v>
      </c>
      <c r="E30" s="63"/>
      <c r="F30" s="97" t="s">
        <v>8</v>
      </c>
      <c r="G30" s="63"/>
      <c r="H30" s="76" t="s">
        <v>9</v>
      </c>
      <c r="I30" s="63"/>
      <c r="J30" s="63"/>
      <c r="K30" s="59"/>
      <c r="L30" s="59"/>
      <c r="M30" s="59"/>
    </row>
    <row r="31" spans="1:13" s="4" customFormat="1" ht="10.5">
      <c r="A31" s="63"/>
      <c r="B31" s="76" t="s">
        <v>10</v>
      </c>
      <c r="C31" s="87">
        <v>0.0715597</v>
      </c>
      <c r="D31" s="76" t="s">
        <v>11</v>
      </c>
      <c r="E31" s="87">
        <v>0.650787</v>
      </c>
      <c r="F31" s="76" t="s">
        <v>12</v>
      </c>
      <c r="G31" s="88">
        <v>0.193943</v>
      </c>
      <c r="H31" s="76" t="s">
        <v>13</v>
      </c>
      <c r="I31" s="87">
        <v>5.3709</v>
      </c>
      <c r="J31" s="63"/>
      <c r="K31" s="59"/>
      <c r="L31" s="59"/>
      <c r="M31" s="59"/>
    </row>
    <row r="32" spans="1:13" s="4" customFormat="1" ht="10.5">
      <c r="A32" s="63"/>
      <c r="B32" s="76" t="s">
        <v>14</v>
      </c>
      <c r="C32" s="87">
        <v>-1.373859</v>
      </c>
      <c r="D32" s="76" t="s">
        <v>15</v>
      </c>
      <c r="E32" s="87">
        <v>0.417356</v>
      </c>
      <c r="F32" s="76" t="s">
        <v>16</v>
      </c>
      <c r="G32" s="88">
        <v>0.987164</v>
      </c>
      <c r="H32" s="76" t="s">
        <v>17</v>
      </c>
      <c r="I32" s="63"/>
      <c r="J32" s="63"/>
      <c r="K32" s="59"/>
      <c r="L32" s="59"/>
      <c r="M32" s="59"/>
    </row>
    <row r="33" spans="1:13" s="4" customFormat="1" ht="10.5">
      <c r="A33" s="63"/>
      <c r="B33" s="76" t="s">
        <v>18</v>
      </c>
      <c r="C33" s="87">
        <v>5062</v>
      </c>
      <c r="D33" s="76" t="s">
        <v>19</v>
      </c>
      <c r="E33" s="87">
        <v>0.138768</v>
      </c>
      <c r="F33" s="76" t="s">
        <v>20</v>
      </c>
      <c r="G33" s="88">
        <v>-0.090657</v>
      </c>
      <c r="H33" s="76" t="s">
        <v>21</v>
      </c>
      <c r="I33" s="87">
        <v>-1.4959259999999999</v>
      </c>
      <c r="J33" s="63"/>
      <c r="K33" s="59"/>
      <c r="L33" s="59"/>
      <c r="M33" s="59"/>
    </row>
    <row r="34" spans="1:13" s="4" customFormat="1" ht="10.5">
      <c r="A34" s="63"/>
      <c r="B34" s="76" t="s">
        <v>22</v>
      </c>
      <c r="C34" s="87">
        <v>-2.869785</v>
      </c>
      <c r="D34" s="63"/>
      <c r="E34" s="63"/>
      <c r="F34" s="63"/>
      <c r="G34" s="63"/>
      <c r="H34" s="63"/>
      <c r="I34" s="63"/>
      <c r="J34" s="63"/>
      <c r="K34" s="59"/>
      <c r="L34" s="59"/>
      <c r="M34" s="59"/>
    </row>
    <row r="35" spans="1:13" s="4" customFormat="1" ht="10.5" customHeight="1">
      <c r="A35" s="63"/>
      <c r="B35" s="76" t="s">
        <v>51</v>
      </c>
      <c r="C35" s="63"/>
      <c r="D35" s="63"/>
      <c r="E35" s="63"/>
      <c r="F35" s="89"/>
      <c r="G35" s="63"/>
      <c r="H35" s="90"/>
      <c r="I35" s="59"/>
      <c r="J35" s="59"/>
      <c r="K35" s="59"/>
      <c r="L35" s="59"/>
      <c r="M35" s="59"/>
    </row>
    <row r="36" spans="1:13" s="4" customFormat="1" ht="10.5">
      <c r="A36" s="63"/>
      <c r="B36" s="76" t="s">
        <v>0</v>
      </c>
      <c r="C36" s="70" t="s">
        <v>23</v>
      </c>
      <c r="D36" s="70" t="s">
        <v>24</v>
      </c>
      <c r="E36" s="70" t="s">
        <v>25</v>
      </c>
      <c r="F36" s="63"/>
      <c r="G36" s="63"/>
      <c r="H36" s="90"/>
      <c r="I36" s="63"/>
      <c r="J36" s="63"/>
      <c r="K36" s="63"/>
      <c r="L36" s="63"/>
      <c r="M36" s="63"/>
    </row>
    <row r="37" spans="1:13" s="4" customFormat="1" ht="10.5">
      <c r="A37" s="64"/>
      <c r="B37" s="72" t="str">
        <f>+D4</f>
        <v>Ⅱ</v>
      </c>
      <c r="C37" s="64">
        <v>29.4625</v>
      </c>
      <c r="D37" s="64">
        <v>-0.1099</v>
      </c>
      <c r="E37" s="64">
        <v>0.0343</v>
      </c>
      <c r="F37" s="64"/>
      <c r="G37" s="64"/>
      <c r="H37" s="92"/>
      <c r="I37" s="65"/>
      <c r="J37" s="65"/>
      <c r="K37" s="65"/>
      <c r="L37" s="65"/>
      <c r="M37" s="65"/>
    </row>
    <row r="38" spans="1:12" ht="1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="1" customFormat="1" ht="12"/>
  </sheetData>
  <sheetProtection password="D7CD" sheet="1" objects="1" scenarios="1" selectLockedCells="1"/>
  <mergeCells count="3">
    <mergeCell ref="D2:G2"/>
    <mergeCell ref="I2:L4"/>
    <mergeCell ref="B27:E29"/>
  </mergeCells>
  <printOptions/>
  <pageMargins left="0.75" right="0.75" top="1" bottom="1" header="0.512" footer="0.512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4">
      <selection activeCell="E4" sqref="E4"/>
    </sheetView>
  </sheetViews>
  <sheetFormatPr defaultColWidth="8.66015625" defaultRowHeight="18"/>
  <cols>
    <col min="1" max="1" width="2.08203125" style="2" customWidth="1"/>
    <col min="2" max="2" width="10.91015625" style="2" customWidth="1"/>
    <col min="3" max="3" width="6.66015625" style="2" customWidth="1"/>
    <col min="4" max="4" width="5.58203125" style="2" customWidth="1"/>
    <col min="5" max="5" width="5.91015625" style="2" customWidth="1"/>
    <col min="6" max="6" width="6.33203125" style="2" customWidth="1"/>
    <col min="7" max="12" width="5.66015625" style="2" customWidth="1"/>
    <col min="13" max="13" width="3.41015625" style="2" customWidth="1"/>
    <col min="14" max="16384" width="8.66015625" style="2" customWidth="1"/>
  </cols>
  <sheetData>
    <row r="1" spans="1:13" ht="12.75" thickBo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1.25" customHeight="1">
      <c r="A2" s="47"/>
      <c r="B2" s="44" t="s">
        <v>56</v>
      </c>
      <c r="C2" s="27"/>
      <c r="D2" s="98" t="s">
        <v>35</v>
      </c>
      <c r="E2" s="98"/>
      <c r="F2" s="98"/>
      <c r="G2" s="98"/>
      <c r="H2" s="40"/>
      <c r="I2" s="99" t="s">
        <v>39</v>
      </c>
      <c r="J2" s="100"/>
      <c r="K2" s="100"/>
      <c r="L2" s="101"/>
      <c r="M2" s="47"/>
    </row>
    <row r="3" spans="1:13" ht="12">
      <c r="A3" s="48"/>
      <c r="B3" s="27"/>
      <c r="C3" s="27"/>
      <c r="D3" s="31" t="s">
        <v>27</v>
      </c>
      <c r="E3" s="31" t="s">
        <v>37</v>
      </c>
      <c r="F3" s="31" t="s">
        <v>46</v>
      </c>
      <c r="G3" s="31" t="s">
        <v>36</v>
      </c>
      <c r="H3" s="27"/>
      <c r="I3" s="102"/>
      <c r="J3" s="103"/>
      <c r="K3" s="103"/>
      <c r="L3" s="104"/>
      <c r="M3" s="47"/>
    </row>
    <row r="4" spans="1:13" ht="12.75" thickBot="1">
      <c r="A4" s="48"/>
      <c r="B4" s="27"/>
      <c r="C4" s="27"/>
      <c r="D4" s="49" t="s">
        <v>47</v>
      </c>
      <c r="E4" s="23">
        <v>40</v>
      </c>
      <c r="F4" s="50">
        <f>($C$37)*(1-EXP($D$37-$E$37*(E4-5)))</f>
        <v>18.050451761027897</v>
      </c>
      <c r="G4" s="23">
        <v>750</v>
      </c>
      <c r="H4" s="27"/>
      <c r="I4" s="105"/>
      <c r="J4" s="106"/>
      <c r="K4" s="106"/>
      <c r="L4" s="107"/>
      <c r="M4" s="47"/>
    </row>
    <row r="5" spans="1:13" ht="19.5" customHeight="1">
      <c r="A5" s="47"/>
      <c r="B5" s="24" t="s">
        <v>57</v>
      </c>
      <c r="C5" s="25"/>
      <c r="D5" s="26"/>
      <c r="E5" s="27"/>
      <c r="F5" s="27"/>
      <c r="G5" s="28"/>
      <c r="H5" s="29"/>
      <c r="I5" s="29"/>
      <c r="J5" s="30"/>
      <c r="K5" s="29"/>
      <c r="L5" s="29"/>
      <c r="M5" s="47"/>
    </row>
    <row r="6" spans="1:13" ht="12">
      <c r="A6" s="47"/>
      <c r="B6" s="31" t="s">
        <v>31</v>
      </c>
      <c r="C6" s="32">
        <f>E4*1</f>
        <v>40</v>
      </c>
      <c r="D6" s="32">
        <f>J20*1</f>
        <v>45</v>
      </c>
      <c r="E6" s="32">
        <f>J21*1</f>
        <v>50</v>
      </c>
      <c r="F6" s="32">
        <f>J22*1</f>
        <v>55</v>
      </c>
      <c r="G6" s="32">
        <f>J23*1</f>
        <v>60</v>
      </c>
      <c r="H6" s="32">
        <f>J24*1</f>
        <v>65</v>
      </c>
      <c r="I6" s="32">
        <f>J25*1</f>
        <v>70</v>
      </c>
      <c r="J6" s="32">
        <f>J26*1</f>
        <v>75</v>
      </c>
      <c r="K6" s="32">
        <f>J27*1</f>
        <v>80</v>
      </c>
      <c r="L6" s="32">
        <f>J28*1</f>
        <v>85</v>
      </c>
      <c r="M6" s="47"/>
    </row>
    <row r="7" spans="1:13" ht="12">
      <c r="A7" s="47"/>
      <c r="B7" s="33" t="s">
        <v>48</v>
      </c>
      <c r="C7" s="34">
        <f>F4*1</f>
        <v>18.050451761027897</v>
      </c>
      <c r="D7" s="34">
        <f>K20*1</f>
        <v>19.10108221674828</v>
      </c>
      <c r="E7" s="34">
        <f>K21*1</f>
        <v>19.98613359423713</v>
      </c>
      <c r="F7" s="34">
        <f>K22*1</f>
        <v>20.731701111845233</v>
      </c>
      <c r="G7" s="34">
        <f>K23*1</f>
        <v>21.359767388505322</v>
      </c>
      <c r="H7" s="34">
        <f>K24*1</f>
        <v>21.88885058829812</v>
      </c>
      <c r="I7" s="34">
        <f>K25*1</f>
        <v>22.334550417608465</v>
      </c>
      <c r="J7" s="34">
        <f>K26*1</f>
        <v>22.710008073275976</v>
      </c>
      <c r="K7" s="34">
        <f>K27*1</f>
        <v>23.02629370304046</v>
      </c>
      <c r="L7" s="34">
        <f>K28*1</f>
        <v>23.292732802324945</v>
      </c>
      <c r="M7" s="47"/>
    </row>
    <row r="8" spans="1:13" ht="12">
      <c r="A8" s="47"/>
      <c r="B8" s="35" t="s">
        <v>29</v>
      </c>
      <c r="C8" s="36">
        <f>G4*1</f>
        <v>750</v>
      </c>
      <c r="D8" s="36">
        <f aca="true" t="shared" si="0" ref="D8:L8">C8*1</f>
        <v>750</v>
      </c>
      <c r="E8" s="36">
        <f t="shared" si="0"/>
        <v>750</v>
      </c>
      <c r="F8" s="36">
        <f t="shared" si="0"/>
        <v>750</v>
      </c>
      <c r="G8" s="36">
        <f t="shared" si="0"/>
        <v>750</v>
      </c>
      <c r="H8" s="36">
        <f t="shared" si="0"/>
        <v>750</v>
      </c>
      <c r="I8" s="36">
        <f t="shared" si="0"/>
        <v>750</v>
      </c>
      <c r="J8" s="36">
        <f t="shared" si="0"/>
        <v>750</v>
      </c>
      <c r="K8" s="36">
        <f t="shared" si="0"/>
        <v>750</v>
      </c>
      <c r="L8" s="36">
        <f t="shared" si="0"/>
        <v>750</v>
      </c>
      <c r="M8" s="47"/>
    </row>
    <row r="9" spans="1:13" ht="12">
      <c r="A9" s="47"/>
      <c r="B9" s="35" t="s">
        <v>32</v>
      </c>
      <c r="C9" s="37">
        <f aca="true" t="shared" si="1" ref="C9:L9">($G$31)+($G$32)*(C14)+($G$33)*SQRT(C8)*(C7)/100</f>
        <v>24.610060034292292</v>
      </c>
      <c r="D9" s="37">
        <f t="shared" si="1"/>
        <v>25.485494805105347</v>
      </c>
      <c r="E9" s="37">
        <f t="shared" si="1"/>
        <v>26.18978595728315</v>
      </c>
      <c r="F9" s="37">
        <f t="shared" si="1"/>
        <v>26.760868482383017</v>
      </c>
      <c r="G9" s="37">
        <f t="shared" si="1"/>
        <v>27.22693719334301</v>
      </c>
      <c r="H9" s="37">
        <f t="shared" si="1"/>
        <v>27.609328971510433</v>
      </c>
      <c r="I9" s="37">
        <f t="shared" si="1"/>
        <v>27.924445616240753</v>
      </c>
      <c r="J9" s="37">
        <f t="shared" si="1"/>
        <v>28.185066876748813</v>
      </c>
      <c r="K9" s="37">
        <f t="shared" si="1"/>
        <v>28.401266764996247</v>
      </c>
      <c r="L9" s="37">
        <f t="shared" si="1"/>
        <v>28.581065993009066</v>
      </c>
      <c r="M9" s="47"/>
    </row>
    <row r="10" spans="1:13" ht="12">
      <c r="A10" s="47"/>
      <c r="B10" s="35" t="s">
        <v>49</v>
      </c>
      <c r="C10" s="46">
        <f aca="true" t="shared" si="2" ref="C10:L10">IF(C11/C16&gt;=0.99,"1以上",C11/C16)</f>
        <v>0.5797085467576533</v>
      </c>
      <c r="D10" s="46">
        <f t="shared" si="2"/>
        <v>0.6070205176436261</v>
      </c>
      <c r="E10" s="46">
        <f t="shared" si="2"/>
        <v>0.6290030688454383</v>
      </c>
      <c r="F10" s="46">
        <f t="shared" si="2"/>
        <v>0.6468170099151647</v>
      </c>
      <c r="G10" s="46">
        <f t="shared" si="2"/>
        <v>0.6613385824029442</v>
      </c>
      <c r="H10" s="46">
        <f t="shared" si="2"/>
        <v>0.6732366085826733</v>
      </c>
      <c r="I10" s="46">
        <f t="shared" si="2"/>
        <v>0.6830273813286173</v>
      </c>
      <c r="J10" s="46">
        <f t="shared" si="2"/>
        <v>0.6911137599584056</v>
      </c>
      <c r="K10" s="46">
        <f t="shared" si="2"/>
        <v>0.6978132255881677</v>
      </c>
      <c r="L10" s="46">
        <f t="shared" si="2"/>
        <v>0.7033782258346079</v>
      </c>
      <c r="M10" s="47"/>
    </row>
    <row r="11" spans="1:13" ht="12">
      <c r="A11" s="47"/>
      <c r="B11" s="38" t="s">
        <v>50</v>
      </c>
      <c r="C11" s="39">
        <f aca="true" t="shared" si="3" ref="C11:L11">($C$31*(C7)^($C$32)+($C$33)*(C7)^($C$34)/(C8))^(-1)</f>
        <v>331.48054501410735</v>
      </c>
      <c r="D11" s="39">
        <f t="shared" si="3"/>
        <v>375.1520183752241</v>
      </c>
      <c r="E11" s="39">
        <f t="shared" si="3"/>
        <v>413.696268159212</v>
      </c>
      <c r="F11" s="39">
        <f t="shared" si="3"/>
        <v>447.3661115217262</v>
      </c>
      <c r="G11" s="39">
        <f t="shared" si="3"/>
        <v>476.55484970846396</v>
      </c>
      <c r="H11" s="39">
        <f t="shared" si="3"/>
        <v>501.7137279771929</v>
      </c>
      <c r="I11" s="39">
        <f t="shared" si="3"/>
        <v>523.303321239418</v>
      </c>
      <c r="J11" s="39">
        <f t="shared" si="3"/>
        <v>541.7660138711675</v>
      </c>
      <c r="K11" s="39">
        <f t="shared" si="3"/>
        <v>557.5115166302616</v>
      </c>
      <c r="L11" s="39">
        <f t="shared" si="3"/>
        <v>570.9103582337423</v>
      </c>
      <c r="M11" s="47"/>
    </row>
    <row r="12" spans="1:13" s="5" customFormat="1" ht="10.5">
      <c r="A12" s="59"/>
      <c r="B12" s="70" t="s">
        <v>2</v>
      </c>
      <c r="C12" s="94">
        <f aca="true" t="shared" si="4" ref="C12:L12">C11/C13</f>
        <v>37.37002270077288</v>
      </c>
      <c r="D12" s="94">
        <f t="shared" si="4"/>
        <v>40.12904673462698</v>
      </c>
      <c r="E12" s="94">
        <f t="shared" si="4"/>
        <v>42.42317913472015</v>
      </c>
      <c r="F12" s="94">
        <f t="shared" si="4"/>
        <v>44.33248746440952</v>
      </c>
      <c r="G12" s="94">
        <f t="shared" si="4"/>
        <v>45.92346670892215</v>
      </c>
      <c r="H12" s="94">
        <f t="shared" si="4"/>
        <v>47.25090716820111</v>
      </c>
      <c r="I12" s="94">
        <f t="shared" si="4"/>
        <v>48.3598456198692</v>
      </c>
      <c r="J12" s="94">
        <f t="shared" si="4"/>
        <v>49.28731143895587</v>
      </c>
      <c r="K12" s="94">
        <f t="shared" si="4"/>
        <v>50.063797781873916</v>
      </c>
      <c r="L12" s="94">
        <f t="shared" si="4"/>
        <v>50.714468579559</v>
      </c>
      <c r="M12" s="59"/>
    </row>
    <row r="13" spans="1:13" s="5" customFormat="1" ht="10.5">
      <c r="A13" s="59"/>
      <c r="B13" s="70" t="s">
        <v>1</v>
      </c>
      <c r="C13" s="94">
        <f aca="true" t="shared" si="5" ref="C13:L13">($E$31)+($E$32)*(C7)+($E$33)*SQRT(C8)*(C7)/100</f>
        <v>8.87022594736748</v>
      </c>
      <c r="D13" s="94">
        <f t="shared" si="5"/>
        <v>9.348640172194992</v>
      </c>
      <c r="E13" s="94">
        <f t="shared" si="5"/>
        <v>9.75165644341428</v>
      </c>
      <c r="F13" s="94">
        <f t="shared" si="5"/>
        <v>10.091157458305839</v>
      </c>
      <c r="G13" s="94">
        <f t="shared" si="5"/>
        <v>10.37715320424356</v>
      </c>
      <c r="H13" s="94">
        <f t="shared" si="5"/>
        <v>10.618076097274084</v>
      </c>
      <c r="I13" s="94">
        <f t="shared" si="5"/>
        <v>10.821029606935156</v>
      </c>
      <c r="J13" s="94">
        <f t="shared" si="5"/>
        <v>10.991997697869246</v>
      </c>
      <c r="K13" s="94">
        <f t="shared" si="5"/>
        <v>11.136021263494996</v>
      </c>
      <c r="L13" s="94">
        <f t="shared" si="5"/>
        <v>11.257346753779329</v>
      </c>
      <c r="M13" s="59"/>
    </row>
    <row r="14" spans="1:13" s="5" customFormat="1" ht="10.5">
      <c r="A14" s="59"/>
      <c r="B14" s="70" t="s">
        <v>3</v>
      </c>
      <c r="C14" s="94">
        <f aca="true" t="shared" si="6" ref="C14:L14">200*SQRT(C12/3.14159/C8)</f>
        <v>25.187571241984198</v>
      </c>
      <c r="D14" s="94">
        <f t="shared" si="6"/>
        <v>26.100812848709243</v>
      </c>
      <c r="E14" s="94">
        <f t="shared" si="6"/>
        <v>26.83652111387419</v>
      </c>
      <c r="F14" s="94">
        <f t="shared" si="6"/>
        <v>27.43378059594759</v>
      </c>
      <c r="G14" s="94">
        <f t="shared" si="6"/>
        <v>27.92170559116944</v>
      </c>
      <c r="H14" s="94">
        <f t="shared" si="6"/>
        <v>28.322376159176255</v>
      </c>
      <c r="I14" s="94">
        <f t="shared" si="6"/>
        <v>28.652799707207482</v>
      </c>
      <c r="J14" s="94">
        <f t="shared" si="6"/>
        <v>28.926252663006142</v>
      </c>
      <c r="K14" s="94">
        <f t="shared" si="6"/>
        <v>29.153218447171042</v>
      </c>
      <c r="L14" s="94">
        <f t="shared" si="6"/>
        <v>29.3420566030225</v>
      </c>
      <c r="M14" s="59"/>
    </row>
    <row r="15" spans="1:13" s="5" customFormat="1" ht="10.5">
      <c r="A15" s="59"/>
      <c r="B15" s="70" t="s">
        <v>4</v>
      </c>
      <c r="C15" s="94">
        <f aca="true" t="shared" si="7" ref="C15:L15">10^(($I$31)+($I$33)*LOG(C7)/LOG(10))</f>
        <v>3099.465586868352</v>
      </c>
      <c r="D15" s="94">
        <f t="shared" si="7"/>
        <v>2847.948091458564</v>
      </c>
      <c r="E15" s="94">
        <f t="shared" si="7"/>
        <v>2661.3744915501106</v>
      </c>
      <c r="F15" s="94">
        <f t="shared" si="7"/>
        <v>2519.4837535761476</v>
      </c>
      <c r="G15" s="94">
        <f t="shared" si="7"/>
        <v>2409.472633247804</v>
      </c>
      <c r="H15" s="94">
        <f t="shared" si="7"/>
        <v>2322.8738939901623</v>
      </c>
      <c r="I15" s="94">
        <f t="shared" si="7"/>
        <v>2253.8754391027946</v>
      </c>
      <c r="J15" s="94">
        <f t="shared" si="7"/>
        <v>2198.3624450210677</v>
      </c>
      <c r="K15" s="94">
        <f t="shared" si="7"/>
        <v>2153.3451225877798</v>
      </c>
      <c r="L15" s="94">
        <f t="shared" si="7"/>
        <v>2116.6029100904634</v>
      </c>
      <c r="M15" s="59"/>
    </row>
    <row r="16" spans="1:13" s="5" customFormat="1" ht="10.5">
      <c r="A16" s="59"/>
      <c r="B16" s="72" t="s">
        <v>5</v>
      </c>
      <c r="C16" s="95">
        <f aca="true" t="shared" si="8" ref="C16:L16">(($C$31)*(C7)^($C$32)+($C$33)*(C7)^($C$34)/(C15))^(-1)</f>
        <v>571.8055165273983</v>
      </c>
      <c r="D16" s="95">
        <f t="shared" si="8"/>
        <v>618.021973674819</v>
      </c>
      <c r="E16" s="95">
        <f t="shared" si="8"/>
        <v>657.7015099760466</v>
      </c>
      <c r="F16" s="95">
        <f t="shared" si="8"/>
        <v>691.6424655876041</v>
      </c>
      <c r="G16" s="95">
        <f t="shared" si="8"/>
        <v>720.5913315641184</v>
      </c>
      <c r="H16" s="95">
        <f t="shared" si="8"/>
        <v>745.2264502273907</v>
      </c>
      <c r="I16" s="95">
        <f t="shared" si="8"/>
        <v>766.1527715352994</v>
      </c>
      <c r="J16" s="95">
        <f t="shared" si="8"/>
        <v>783.9028033587024</v>
      </c>
      <c r="K16" s="95">
        <f t="shared" si="8"/>
        <v>798.9408858801011</v>
      </c>
      <c r="L16" s="95">
        <f t="shared" si="8"/>
        <v>811.6690811068496</v>
      </c>
      <c r="M16" s="59"/>
    </row>
    <row r="17" spans="1:13" ht="12">
      <c r="A17" s="60"/>
      <c r="B17" s="74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60"/>
    </row>
    <row r="18" spans="1:13" ht="12">
      <c r="A18" s="60"/>
      <c r="B18" s="60"/>
      <c r="C18" s="60"/>
      <c r="D18" s="75"/>
      <c r="E18" s="75"/>
      <c r="F18" s="75"/>
      <c r="G18" s="75"/>
      <c r="H18" s="75"/>
      <c r="I18" s="77" t="s">
        <v>26</v>
      </c>
      <c r="J18" s="78"/>
      <c r="K18" s="78"/>
      <c r="L18" s="75"/>
      <c r="M18" s="60"/>
    </row>
    <row r="19" spans="1:13" ht="12">
      <c r="A19" s="60"/>
      <c r="B19" s="79"/>
      <c r="C19" s="76"/>
      <c r="D19" s="75"/>
      <c r="E19" s="75"/>
      <c r="F19" s="75"/>
      <c r="G19" s="75"/>
      <c r="H19" s="75"/>
      <c r="I19" s="80">
        <f>0.856*LN(E4/5)+1.2998</f>
        <v>3.0798019596779396</v>
      </c>
      <c r="J19" s="78"/>
      <c r="K19" s="78"/>
      <c r="L19" s="75"/>
      <c r="M19" s="60"/>
    </row>
    <row r="20" spans="1:13" ht="12">
      <c r="A20" s="60"/>
      <c r="B20" s="79"/>
      <c r="C20" s="76"/>
      <c r="D20" s="75"/>
      <c r="E20" s="75"/>
      <c r="F20" s="75"/>
      <c r="G20" s="75"/>
      <c r="H20" s="75"/>
      <c r="I20" s="80">
        <f>0.856*LN(J20/5)+1.2998</f>
        <v>3.1806242381998038</v>
      </c>
      <c r="J20" s="81">
        <f>E4+5</f>
        <v>45</v>
      </c>
      <c r="K20" s="82">
        <f>($C$37)*(1-EXP($D$37-$E$37*(J20-5)))</f>
        <v>19.10108221674828</v>
      </c>
      <c r="L20" s="75"/>
      <c r="M20" s="60"/>
    </row>
    <row r="21" spans="1:13" ht="12">
      <c r="A21" s="60"/>
      <c r="B21" s="79"/>
      <c r="C21" s="76"/>
      <c r="D21" s="75"/>
      <c r="E21" s="75"/>
      <c r="F21" s="75"/>
      <c r="G21" s="75"/>
      <c r="H21" s="75"/>
      <c r="I21" s="80">
        <f aca="true" t="shared" si="9" ref="I21:I28">0.856*LN(J21/5)+1.2998</f>
        <v>3.270812839602903</v>
      </c>
      <c r="J21" s="81">
        <f aca="true" t="shared" si="10" ref="J21:J28">J20+5</f>
        <v>50</v>
      </c>
      <c r="K21" s="82">
        <f aca="true" t="shared" si="11" ref="K21:K28">($C$37)*(1-EXP($D$37-$E$37*(J21-5)))</f>
        <v>19.98613359423713</v>
      </c>
      <c r="L21" s="75"/>
      <c r="M21" s="60"/>
    </row>
    <row r="22" spans="1:13" ht="12">
      <c r="A22" s="60"/>
      <c r="B22" s="79"/>
      <c r="C22" s="76"/>
      <c r="D22" s="75"/>
      <c r="E22" s="75"/>
      <c r="F22" s="75"/>
      <c r="G22" s="75"/>
      <c r="H22" s="75"/>
      <c r="I22" s="80">
        <f t="shared" si="9"/>
        <v>3.3523983535154054</v>
      </c>
      <c r="J22" s="81">
        <f t="shared" si="10"/>
        <v>55</v>
      </c>
      <c r="K22" s="82">
        <f t="shared" si="11"/>
        <v>20.731701111845233</v>
      </c>
      <c r="L22" s="75"/>
      <c r="M22" s="60"/>
    </row>
    <row r="23" spans="1:13" ht="12">
      <c r="A23" s="60"/>
      <c r="B23" s="79"/>
      <c r="C23" s="76"/>
      <c r="D23" s="83"/>
      <c r="E23" s="83"/>
      <c r="F23" s="60"/>
      <c r="G23" s="60"/>
      <c r="H23" s="83"/>
      <c r="I23" s="80">
        <f t="shared" si="9"/>
        <v>3.4268800922185285</v>
      </c>
      <c r="J23" s="81">
        <f t="shared" si="10"/>
        <v>60</v>
      </c>
      <c r="K23" s="82">
        <f t="shared" si="11"/>
        <v>21.359767388505322</v>
      </c>
      <c r="L23" s="83"/>
      <c r="M23" s="60"/>
    </row>
    <row r="24" spans="1:13" ht="12">
      <c r="A24" s="61"/>
      <c r="B24" s="76"/>
      <c r="C24" s="76"/>
      <c r="D24" s="61"/>
      <c r="E24" s="61"/>
      <c r="F24" s="61"/>
      <c r="G24" s="61"/>
      <c r="H24" s="75"/>
      <c r="I24" s="80">
        <f t="shared" si="9"/>
        <v>3.495396649987075</v>
      </c>
      <c r="J24" s="81">
        <f t="shared" si="10"/>
        <v>65</v>
      </c>
      <c r="K24" s="82">
        <f t="shared" si="11"/>
        <v>21.88885058829812</v>
      </c>
      <c r="L24" s="61"/>
      <c r="M24" s="60"/>
    </row>
    <row r="25" spans="1:13" ht="12">
      <c r="A25" s="61"/>
      <c r="B25" s="76"/>
      <c r="C25" s="76"/>
      <c r="D25" s="61"/>
      <c r="E25" s="61"/>
      <c r="F25" s="61"/>
      <c r="G25" s="61"/>
      <c r="H25" s="75"/>
      <c r="I25" s="80">
        <f t="shared" si="9"/>
        <v>3.5588330741506615</v>
      </c>
      <c r="J25" s="81">
        <f t="shared" si="10"/>
        <v>70</v>
      </c>
      <c r="K25" s="82">
        <f t="shared" si="11"/>
        <v>22.334550417608465</v>
      </c>
      <c r="L25" s="61"/>
      <c r="M25" s="60"/>
    </row>
    <row r="26" spans="1:13" ht="12">
      <c r="A26" s="61"/>
      <c r="B26" s="76"/>
      <c r="C26" s="76"/>
      <c r="D26" s="61"/>
      <c r="E26" s="61"/>
      <c r="F26" s="61"/>
      <c r="G26" s="61"/>
      <c r="H26" s="75"/>
      <c r="I26" s="80">
        <f t="shared" si="9"/>
        <v>3.617890972143492</v>
      </c>
      <c r="J26" s="81">
        <f t="shared" si="10"/>
        <v>75</v>
      </c>
      <c r="K26" s="82">
        <f t="shared" si="11"/>
        <v>22.710008073275976</v>
      </c>
      <c r="L26" s="61"/>
      <c r="M26" s="60"/>
    </row>
    <row r="27" spans="1:13" ht="12">
      <c r="A27" s="61"/>
      <c r="B27" s="76"/>
      <c r="C27" s="76"/>
      <c r="D27" s="61"/>
      <c r="E27" s="61"/>
      <c r="F27" s="61"/>
      <c r="G27" s="61"/>
      <c r="H27" s="75"/>
      <c r="I27" s="80">
        <f t="shared" si="9"/>
        <v>3.6731359462372524</v>
      </c>
      <c r="J27" s="81">
        <f t="shared" si="10"/>
        <v>80</v>
      </c>
      <c r="K27" s="82">
        <f t="shared" si="11"/>
        <v>23.02629370304046</v>
      </c>
      <c r="L27" s="61"/>
      <c r="M27" s="60"/>
    </row>
    <row r="28" spans="1:13" ht="12">
      <c r="A28" s="61"/>
      <c r="B28" s="76"/>
      <c r="C28" s="76"/>
      <c r="D28" s="61"/>
      <c r="E28" s="61"/>
      <c r="F28" s="61"/>
      <c r="G28" s="61"/>
      <c r="H28" s="75"/>
      <c r="I28" s="80">
        <f t="shared" si="9"/>
        <v>3.7250306225121212</v>
      </c>
      <c r="J28" s="81">
        <f t="shared" si="10"/>
        <v>85</v>
      </c>
      <c r="K28" s="82">
        <f t="shared" si="11"/>
        <v>23.292732802324945</v>
      </c>
      <c r="L28" s="61"/>
      <c r="M28" s="60"/>
    </row>
    <row r="29" spans="1:13" ht="13.5" customHeight="1">
      <c r="A29" s="61"/>
      <c r="B29" s="76"/>
      <c r="C29" s="76"/>
      <c r="D29" s="61"/>
      <c r="E29" s="61"/>
      <c r="F29" s="61"/>
      <c r="G29" s="61"/>
      <c r="H29" s="75"/>
      <c r="I29" s="61"/>
      <c r="J29" s="61"/>
      <c r="K29" s="61"/>
      <c r="L29" s="61"/>
      <c r="M29" s="60"/>
    </row>
    <row r="30" spans="1:13" s="4" customFormat="1" ht="10.5">
      <c r="A30" s="85"/>
      <c r="B30" s="84" t="s">
        <v>6</v>
      </c>
      <c r="C30" s="85"/>
      <c r="D30" s="84" t="s">
        <v>7</v>
      </c>
      <c r="E30" s="85"/>
      <c r="F30" s="86" t="s">
        <v>8</v>
      </c>
      <c r="G30" s="85"/>
      <c r="H30" s="84" t="s">
        <v>9</v>
      </c>
      <c r="I30" s="85"/>
      <c r="J30" s="85"/>
      <c r="K30" s="59"/>
      <c r="L30" s="59"/>
      <c r="M30" s="59"/>
    </row>
    <row r="31" spans="1:13" s="4" customFormat="1" ht="10.5">
      <c r="A31" s="63"/>
      <c r="B31" s="76" t="s">
        <v>10</v>
      </c>
      <c r="C31" s="87">
        <v>0.0715597</v>
      </c>
      <c r="D31" s="76" t="s">
        <v>11</v>
      </c>
      <c r="E31" s="87">
        <v>0.650787</v>
      </c>
      <c r="F31" s="76" t="s">
        <v>12</v>
      </c>
      <c r="G31" s="88">
        <v>0.193943</v>
      </c>
      <c r="H31" s="76" t="s">
        <v>13</v>
      </c>
      <c r="I31" s="87">
        <v>5.3709</v>
      </c>
      <c r="J31" s="63"/>
      <c r="K31" s="59"/>
      <c r="L31" s="59"/>
      <c r="M31" s="59"/>
    </row>
    <row r="32" spans="1:13" s="4" customFormat="1" ht="10.5">
      <c r="A32" s="63"/>
      <c r="B32" s="76" t="s">
        <v>14</v>
      </c>
      <c r="C32" s="87">
        <v>-1.373859</v>
      </c>
      <c r="D32" s="76" t="s">
        <v>15</v>
      </c>
      <c r="E32" s="87">
        <v>0.417356</v>
      </c>
      <c r="F32" s="76" t="s">
        <v>16</v>
      </c>
      <c r="G32" s="88">
        <v>0.987164</v>
      </c>
      <c r="H32" s="76" t="s">
        <v>17</v>
      </c>
      <c r="I32" s="63"/>
      <c r="J32" s="63"/>
      <c r="K32" s="59"/>
      <c r="L32" s="59"/>
      <c r="M32" s="59"/>
    </row>
    <row r="33" spans="1:13" s="4" customFormat="1" ht="10.5">
      <c r="A33" s="63"/>
      <c r="B33" s="76" t="s">
        <v>18</v>
      </c>
      <c r="C33" s="87">
        <v>5062</v>
      </c>
      <c r="D33" s="76" t="s">
        <v>19</v>
      </c>
      <c r="E33" s="87">
        <v>0.138768</v>
      </c>
      <c r="F33" s="76" t="s">
        <v>20</v>
      </c>
      <c r="G33" s="88">
        <v>-0.090657</v>
      </c>
      <c r="H33" s="76" t="s">
        <v>21</v>
      </c>
      <c r="I33" s="87">
        <v>-1.4959259999999999</v>
      </c>
      <c r="J33" s="63"/>
      <c r="K33" s="59"/>
      <c r="L33" s="59"/>
      <c r="M33" s="59"/>
    </row>
    <row r="34" spans="1:13" s="4" customFormat="1" ht="10.5">
      <c r="A34" s="63"/>
      <c r="B34" s="76" t="s">
        <v>22</v>
      </c>
      <c r="C34" s="87">
        <v>-2.869785</v>
      </c>
      <c r="D34" s="63"/>
      <c r="E34" s="63"/>
      <c r="F34" s="63"/>
      <c r="G34" s="63"/>
      <c r="H34" s="63"/>
      <c r="I34" s="63"/>
      <c r="J34" s="63"/>
      <c r="K34" s="59"/>
      <c r="L34" s="59"/>
      <c r="M34" s="59"/>
    </row>
    <row r="35" spans="1:13" s="4" customFormat="1" ht="10.5">
      <c r="A35" s="63"/>
      <c r="B35" s="76" t="s">
        <v>51</v>
      </c>
      <c r="C35" s="63"/>
      <c r="D35" s="63"/>
      <c r="E35" s="63"/>
      <c r="F35" s="89"/>
      <c r="G35" s="63"/>
      <c r="H35" s="90"/>
      <c r="I35" s="91"/>
      <c r="J35" s="91"/>
      <c r="K35" s="59"/>
      <c r="L35" s="59"/>
      <c r="M35" s="59"/>
    </row>
    <row r="36" spans="1:13" s="4" customFormat="1" ht="10.5">
      <c r="A36" s="63"/>
      <c r="B36" s="76" t="s">
        <v>0</v>
      </c>
      <c r="C36" s="70" t="s">
        <v>23</v>
      </c>
      <c r="D36" s="70" t="s">
        <v>24</v>
      </c>
      <c r="E36" s="70" t="s">
        <v>25</v>
      </c>
      <c r="F36" s="63"/>
      <c r="G36" s="63"/>
      <c r="H36" s="90"/>
      <c r="I36" s="91"/>
      <c r="J36" s="91"/>
      <c r="K36" s="59"/>
      <c r="L36" s="59"/>
      <c r="M36" s="59"/>
    </row>
    <row r="37" spans="1:13" s="4" customFormat="1" ht="10.5">
      <c r="A37" s="64"/>
      <c r="B37" s="72" t="str">
        <f>+D4</f>
        <v>Ⅲ</v>
      </c>
      <c r="C37" s="64">
        <v>24.7169</v>
      </c>
      <c r="D37" s="64">
        <v>-0.1099</v>
      </c>
      <c r="E37" s="64">
        <v>0.0343</v>
      </c>
      <c r="F37" s="64"/>
      <c r="G37" s="64"/>
      <c r="H37" s="92"/>
      <c r="I37" s="93"/>
      <c r="J37" s="93"/>
      <c r="K37" s="64"/>
      <c r="L37" s="64"/>
      <c r="M37" s="59"/>
    </row>
    <row r="38" spans="1:12" ht="1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</sheetData>
  <sheetProtection password="D7CD" sheet="1" objects="1" scenarios="1" selectLockedCells="1"/>
  <mergeCells count="2">
    <mergeCell ref="D2:G2"/>
    <mergeCell ref="I2:L4"/>
  </mergeCells>
  <printOptions/>
  <pageMargins left="0.75" right="0.75" top="1" bottom="1" header="0.512" footer="0.512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4">
      <selection activeCell="E4" sqref="E4"/>
    </sheetView>
  </sheetViews>
  <sheetFormatPr defaultColWidth="8.66015625" defaultRowHeight="18"/>
  <cols>
    <col min="1" max="1" width="1.83203125" style="2" customWidth="1"/>
    <col min="2" max="2" width="10.91015625" style="2" customWidth="1"/>
    <col min="3" max="3" width="6.66015625" style="2" customWidth="1"/>
    <col min="4" max="4" width="5.58203125" style="2" customWidth="1"/>
    <col min="5" max="5" width="5.91015625" style="2" customWidth="1"/>
    <col min="6" max="6" width="6.33203125" style="2" customWidth="1"/>
    <col min="7" max="12" width="5.66015625" style="2" customWidth="1"/>
    <col min="13" max="13" width="4" style="2" customWidth="1"/>
    <col min="14" max="16384" width="8.66015625" style="2" customWidth="1"/>
  </cols>
  <sheetData>
    <row r="1" spans="1:13" ht="12.75" thickBot="1">
      <c r="A1" s="47"/>
      <c r="B1" s="47"/>
      <c r="C1" s="47"/>
      <c r="D1" s="111"/>
      <c r="E1" s="111"/>
      <c r="F1" s="111"/>
      <c r="G1" s="111"/>
      <c r="H1" s="111"/>
      <c r="I1" s="47"/>
      <c r="J1" s="47"/>
      <c r="K1" s="47"/>
      <c r="L1" s="47"/>
      <c r="M1" s="47"/>
    </row>
    <row r="2" spans="1:13" ht="12">
      <c r="A2" s="48"/>
      <c r="B2" s="44" t="s">
        <v>56</v>
      </c>
      <c r="C2" s="27"/>
      <c r="D2" s="98" t="s">
        <v>35</v>
      </c>
      <c r="E2" s="98"/>
      <c r="F2" s="98"/>
      <c r="G2" s="98"/>
      <c r="H2" s="40"/>
      <c r="I2" s="99" t="s">
        <v>39</v>
      </c>
      <c r="J2" s="100"/>
      <c r="K2" s="100"/>
      <c r="L2" s="101"/>
      <c r="M2" s="47"/>
    </row>
    <row r="3" spans="1:13" ht="12">
      <c r="A3" s="48"/>
      <c r="B3" s="27"/>
      <c r="C3" s="27"/>
      <c r="D3" s="31" t="s">
        <v>27</v>
      </c>
      <c r="E3" s="31" t="s">
        <v>37</v>
      </c>
      <c r="F3" s="31" t="s">
        <v>38</v>
      </c>
      <c r="G3" s="31" t="s">
        <v>36</v>
      </c>
      <c r="H3" s="27"/>
      <c r="I3" s="102"/>
      <c r="J3" s="103"/>
      <c r="K3" s="103"/>
      <c r="L3" s="104"/>
      <c r="M3" s="47"/>
    </row>
    <row r="4" spans="1:13" ht="12.75" thickBot="1">
      <c r="A4" s="48"/>
      <c r="B4" s="27"/>
      <c r="C4" s="27"/>
      <c r="D4" s="49" t="s">
        <v>42</v>
      </c>
      <c r="E4" s="23">
        <v>40</v>
      </c>
      <c r="F4" s="50">
        <f>($C$37)*(1-EXP($D$37-$E$37*(E4-5)))</f>
        <v>14.584797739806223</v>
      </c>
      <c r="G4" s="23">
        <v>1000</v>
      </c>
      <c r="H4" s="27"/>
      <c r="I4" s="105"/>
      <c r="J4" s="106"/>
      <c r="K4" s="106"/>
      <c r="L4" s="107"/>
      <c r="M4" s="47"/>
    </row>
    <row r="5" spans="1:13" ht="20.25" customHeight="1">
      <c r="A5" s="47"/>
      <c r="B5" s="24" t="s">
        <v>57</v>
      </c>
      <c r="C5" s="25"/>
      <c r="D5" s="26"/>
      <c r="E5" s="27"/>
      <c r="F5" s="27"/>
      <c r="G5" s="28"/>
      <c r="H5" s="29"/>
      <c r="I5" s="29"/>
      <c r="J5" s="30"/>
      <c r="K5" s="29"/>
      <c r="L5" s="29"/>
      <c r="M5" s="47"/>
    </row>
    <row r="6" spans="1:13" ht="12">
      <c r="A6" s="47"/>
      <c r="B6" s="31" t="s">
        <v>31</v>
      </c>
      <c r="C6" s="32">
        <f>E4*1</f>
        <v>40</v>
      </c>
      <c r="D6" s="6">
        <f>J20*1</f>
        <v>45</v>
      </c>
      <c r="E6" s="6">
        <f>J21*1</f>
        <v>50</v>
      </c>
      <c r="F6" s="6">
        <f>J22*1</f>
        <v>55</v>
      </c>
      <c r="G6" s="6">
        <f>J23*1</f>
        <v>60</v>
      </c>
      <c r="H6" s="6">
        <f>J24*1</f>
        <v>65</v>
      </c>
      <c r="I6" s="6">
        <f>J25*1</f>
        <v>70</v>
      </c>
      <c r="J6" s="6">
        <f>J26*1</f>
        <v>75</v>
      </c>
      <c r="K6" s="6">
        <f>J27*1</f>
        <v>80</v>
      </c>
      <c r="L6" s="6">
        <f>J28*1</f>
        <v>85</v>
      </c>
      <c r="M6" s="47"/>
    </row>
    <row r="7" spans="1:13" ht="12">
      <c r="A7" s="47"/>
      <c r="B7" s="33" t="s">
        <v>30</v>
      </c>
      <c r="C7" s="34">
        <f>F4*1</f>
        <v>14.584797739806223</v>
      </c>
      <c r="D7" s="7">
        <f>K20*1</f>
        <v>15.433709052322296</v>
      </c>
      <c r="E7" s="7">
        <f>K21*1</f>
        <v>16.148832169511063</v>
      </c>
      <c r="F7" s="7">
        <f>K22*1</f>
        <v>16.7512520750982</v>
      </c>
      <c r="G7" s="7">
        <f>K23*1</f>
        <v>17.2587307650254</v>
      </c>
      <c r="H7" s="7">
        <f>K24*1</f>
        <v>17.686230949434528</v>
      </c>
      <c r="I7" s="7">
        <f>K25*1</f>
        <v>18.046357219359383</v>
      </c>
      <c r="J7" s="7">
        <f>K26*1</f>
        <v>18.349727685665133</v>
      </c>
      <c r="K7" s="7">
        <f>K27*1</f>
        <v>18.60528704779046</v>
      </c>
      <c r="L7" s="7">
        <f>K28*1</f>
        <v>18.820570322939858</v>
      </c>
      <c r="M7" s="47"/>
    </row>
    <row r="8" spans="1:13" ht="12">
      <c r="A8" s="47"/>
      <c r="B8" s="35" t="s">
        <v>29</v>
      </c>
      <c r="C8" s="36">
        <f>G4*1</f>
        <v>1000</v>
      </c>
      <c r="D8" s="8">
        <f aca="true" t="shared" si="0" ref="D8:L8">C8*1</f>
        <v>1000</v>
      </c>
      <c r="E8" s="8">
        <f t="shared" si="0"/>
        <v>1000</v>
      </c>
      <c r="F8" s="8">
        <f t="shared" si="0"/>
        <v>1000</v>
      </c>
      <c r="G8" s="8">
        <f t="shared" si="0"/>
        <v>1000</v>
      </c>
      <c r="H8" s="8">
        <f t="shared" si="0"/>
        <v>1000</v>
      </c>
      <c r="I8" s="8">
        <f t="shared" si="0"/>
        <v>1000</v>
      </c>
      <c r="J8" s="8">
        <f t="shared" si="0"/>
        <v>1000</v>
      </c>
      <c r="K8" s="8">
        <f t="shared" si="0"/>
        <v>1000</v>
      </c>
      <c r="L8" s="8">
        <f t="shared" si="0"/>
        <v>1000</v>
      </c>
      <c r="M8" s="47"/>
    </row>
    <row r="9" spans="1:13" ht="12">
      <c r="A9" s="47"/>
      <c r="B9" s="35" t="s">
        <v>32</v>
      </c>
      <c r="C9" s="37">
        <f aca="true" t="shared" si="1" ref="C9:L9">($G$31)+($G$32)*(C14)+($G$33)*SQRT(C8)*(C7)/100</f>
        <v>19.99299574114118</v>
      </c>
      <c r="D9" s="22">
        <f t="shared" si="1"/>
        <v>20.717138499340784</v>
      </c>
      <c r="E9" s="22">
        <f t="shared" si="1"/>
        <v>21.3000631721422</v>
      </c>
      <c r="F9" s="22">
        <f t="shared" si="1"/>
        <v>21.77295060205413</v>
      </c>
      <c r="G9" s="22">
        <f t="shared" si="1"/>
        <v>22.159017624097817</v>
      </c>
      <c r="H9" s="22">
        <f t="shared" si="1"/>
        <v>22.475858906082735</v>
      </c>
      <c r="I9" s="22">
        <f t="shared" si="1"/>
        <v>22.73701477477123</v>
      </c>
      <c r="J9" s="22">
        <f t="shared" si="1"/>
        <v>22.95304485256096</v>
      </c>
      <c r="K9" s="22">
        <f t="shared" si="1"/>
        <v>23.13227904137</v>
      </c>
      <c r="L9" s="22">
        <f t="shared" si="1"/>
        <v>23.281353264226354</v>
      </c>
      <c r="M9" s="47"/>
    </row>
    <row r="10" spans="1:13" ht="12">
      <c r="A10" s="47"/>
      <c r="B10" s="35" t="s">
        <v>28</v>
      </c>
      <c r="C10" s="46">
        <f aca="true" t="shared" si="2" ref="C10:L10">IF(C11/C16&gt;=0.99,"1以上",C11/C16)</f>
        <v>0.5696864636548373</v>
      </c>
      <c r="D10" s="45">
        <f t="shared" si="2"/>
        <v>0.5969169459948799</v>
      </c>
      <c r="E10" s="45">
        <f t="shared" si="2"/>
        <v>0.6188598306167181</v>
      </c>
      <c r="F10" s="45">
        <f t="shared" si="2"/>
        <v>0.6366586127056916</v>
      </c>
      <c r="G10" s="45">
        <f t="shared" si="2"/>
        <v>0.6511790929514765</v>
      </c>
      <c r="H10" s="45">
        <f t="shared" si="2"/>
        <v>0.6630837734443813</v>
      </c>
      <c r="I10" s="45">
        <f t="shared" si="2"/>
        <v>0.6728851262042053</v>
      </c>
      <c r="J10" s="45">
        <f t="shared" si="2"/>
        <v>0.6809837203587809</v>
      </c>
      <c r="K10" s="45">
        <f t="shared" si="2"/>
        <v>0.6876956905434689</v>
      </c>
      <c r="L10" s="45">
        <f t="shared" si="2"/>
        <v>0.6932727213737986</v>
      </c>
      <c r="M10" s="47"/>
    </row>
    <row r="11" spans="1:13" ht="12">
      <c r="A11" s="47"/>
      <c r="B11" s="38" t="s">
        <v>34</v>
      </c>
      <c r="C11" s="39">
        <f aca="true" t="shared" si="3" ref="C11:L11">($C$31*(C7)^($C$32)+($C$33)*(C7)^($C$34)/(C8))^(-1)</f>
        <v>243.04228764647834</v>
      </c>
      <c r="D11" s="9">
        <f t="shared" si="3"/>
        <v>275.2424583434938</v>
      </c>
      <c r="E11" s="9">
        <f t="shared" si="3"/>
        <v>303.6817799049093</v>
      </c>
      <c r="F11" s="9">
        <f t="shared" si="3"/>
        <v>328.5381989717299</v>
      </c>
      <c r="G11" s="9">
        <f t="shared" si="3"/>
        <v>350.0959485907302</v>
      </c>
      <c r="H11" s="9">
        <f t="shared" si="3"/>
        <v>368.6839775796105</v>
      </c>
      <c r="I11" s="9">
        <f t="shared" si="3"/>
        <v>384.6395241014612</v>
      </c>
      <c r="J11" s="9">
        <f t="shared" si="3"/>
        <v>398.2873843492433</v>
      </c>
      <c r="K11" s="9">
        <f t="shared" si="3"/>
        <v>409.9289147242757</v>
      </c>
      <c r="L11" s="9">
        <f t="shared" si="3"/>
        <v>419.8370076124053</v>
      </c>
      <c r="M11" s="66"/>
    </row>
    <row r="12" spans="1:13" s="5" customFormat="1" ht="10.5">
      <c r="A12" s="59"/>
      <c r="B12" s="70" t="s">
        <v>2</v>
      </c>
      <c r="C12" s="94">
        <f aca="true" t="shared" si="4" ref="C12:L12">C11/C13</f>
        <v>32.94213735266727</v>
      </c>
      <c r="D12" s="94">
        <f t="shared" si="4"/>
        <v>35.42645427601696</v>
      </c>
      <c r="E12" s="94">
        <f t="shared" si="4"/>
        <v>37.49506429687177</v>
      </c>
      <c r="F12" s="94">
        <f t="shared" si="4"/>
        <v>39.21857993923112</v>
      </c>
      <c r="G12" s="94">
        <f t="shared" si="4"/>
        <v>40.65600421127994</v>
      </c>
      <c r="H12" s="94">
        <f t="shared" si="4"/>
        <v>41.856171710552346</v>
      </c>
      <c r="I12" s="94">
        <f t="shared" si="4"/>
        <v>42.85935962837804</v>
      </c>
      <c r="J12" s="94">
        <f t="shared" si="4"/>
        <v>43.69877106033434</v>
      </c>
      <c r="K12" s="94">
        <f t="shared" si="4"/>
        <v>44.40180512026462</v>
      </c>
      <c r="L12" s="94">
        <f t="shared" si="4"/>
        <v>44.99111010106019</v>
      </c>
      <c r="M12" s="59"/>
    </row>
    <row r="13" spans="1:13" s="5" customFormat="1" ht="10.5">
      <c r="A13" s="59"/>
      <c r="B13" s="70" t="s">
        <v>1</v>
      </c>
      <c r="C13" s="94">
        <f aca="true" t="shared" si="5" ref="C13:L13">($E$31)+($E$32)*(C7)+($E$33)*SQRT(C8)*(C7)/100</f>
        <v>7.377854237099149</v>
      </c>
      <c r="D13" s="94">
        <f t="shared" si="5"/>
        <v>7.769404643180104</v>
      </c>
      <c r="E13" s="94">
        <f t="shared" si="5"/>
        <v>8.099246810206047</v>
      </c>
      <c r="F13" s="94">
        <f t="shared" si="5"/>
        <v>8.37710594011301</v>
      </c>
      <c r="G13" s="94">
        <f t="shared" si="5"/>
        <v>8.611174545618447</v>
      </c>
      <c r="H13" s="94">
        <f t="shared" si="5"/>
        <v>8.808354001631297</v>
      </c>
      <c r="I13" s="94">
        <f t="shared" si="5"/>
        <v>8.974458028224568</v>
      </c>
      <c r="J13" s="94">
        <f t="shared" si="5"/>
        <v>9.114384104745943</v>
      </c>
      <c r="K13" s="94">
        <f t="shared" si="5"/>
        <v>9.23225786911054</v>
      </c>
      <c r="L13" s="94">
        <f t="shared" si="5"/>
        <v>9.331554759803806</v>
      </c>
      <c r="M13" s="59"/>
    </row>
    <row r="14" spans="1:13" s="5" customFormat="1" ht="10.5">
      <c r="A14" s="59"/>
      <c r="B14" s="70" t="s">
        <v>3</v>
      </c>
      <c r="C14" s="94">
        <f aca="true" t="shared" si="6" ref="C14:L14">200*SQRT(C12/3.14159/C8)</f>
        <v>20.480055515910013</v>
      </c>
      <c r="D14" s="94">
        <f t="shared" si="6"/>
        <v>21.238267493777258</v>
      </c>
      <c r="E14" s="94">
        <f t="shared" si="6"/>
        <v>21.849539793693456</v>
      </c>
      <c r="F14" s="94">
        <f t="shared" si="6"/>
        <v>22.346071029380905</v>
      </c>
      <c r="G14" s="94">
        <f t="shared" si="6"/>
        <v>22.75189574884721</v>
      </c>
      <c r="H14" s="94">
        <f t="shared" si="6"/>
        <v>23.085271934234015</v>
      </c>
      <c r="I14" s="94">
        <f t="shared" si="6"/>
        <v>23.360282026212417</v>
      </c>
      <c r="J14" s="94">
        <f t="shared" si="6"/>
        <v>23.58793131383961</v>
      </c>
      <c r="K14" s="94">
        <f t="shared" si="6"/>
        <v>23.77691777525542</v>
      </c>
      <c r="L14" s="94">
        <f t="shared" si="6"/>
        <v>23.934182444436697</v>
      </c>
      <c r="M14" s="59"/>
    </row>
    <row r="15" spans="1:13" s="5" customFormat="1" ht="10.5">
      <c r="A15" s="59"/>
      <c r="B15" s="70" t="s">
        <v>4</v>
      </c>
      <c r="C15" s="94">
        <f aca="true" t="shared" si="7" ref="C15:L15">10^(($I$31)+($I$33)*LOG(C7)/LOG(10))</f>
        <v>4263.743929978387</v>
      </c>
      <c r="D15" s="94">
        <f t="shared" si="7"/>
        <v>3917.7468010280472</v>
      </c>
      <c r="E15" s="94">
        <f t="shared" si="7"/>
        <v>3661.0889896058998</v>
      </c>
      <c r="F15" s="94">
        <f t="shared" si="7"/>
        <v>3465.8986395920715</v>
      </c>
      <c r="G15" s="94">
        <f t="shared" si="7"/>
        <v>3314.5631162949703</v>
      </c>
      <c r="H15" s="94">
        <f t="shared" si="7"/>
        <v>3195.434563805817</v>
      </c>
      <c r="I15" s="94">
        <f t="shared" si="7"/>
        <v>3100.517638626748</v>
      </c>
      <c r="J15" s="94">
        <f t="shared" si="7"/>
        <v>3024.1518313876877</v>
      </c>
      <c r="K15" s="94">
        <f t="shared" si="7"/>
        <v>2962.2242732686263</v>
      </c>
      <c r="L15" s="94">
        <f t="shared" si="7"/>
        <v>2911.680274273076</v>
      </c>
      <c r="M15" s="59"/>
    </row>
    <row r="16" spans="1:13" s="5" customFormat="1" ht="10.5">
      <c r="A16" s="59"/>
      <c r="B16" s="72" t="s">
        <v>5</v>
      </c>
      <c r="C16" s="95">
        <f aca="true" t="shared" si="8" ref="C16:L16">(($C$31)*(C7)^($C$32)+($C$33)*(C7)^($C$34)/(C15))^(-1)</f>
        <v>426.62464908720955</v>
      </c>
      <c r="D16" s="95">
        <f t="shared" si="8"/>
        <v>461.1067924780523</v>
      </c>
      <c r="E16" s="95">
        <f t="shared" si="8"/>
        <v>490.7117329012589</v>
      </c>
      <c r="F16" s="95">
        <f t="shared" si="8"/>
        <v>516.0351127199835</v>
      </c>
      <c r="G16" s="95">
        <f t="shared" si="8"/>
        <v>537.6338896322922</v>
      </c>
      <c r="H16" s="95">
        <f t="shared" si="8"/>
        <v>556.0141755007601</v>
      </c>
      <c r="I16" s="95">
        <f t="shared" si="8"/>
        <v>571.6273240742312</v>
      </c>
      <c r="J16" s="95">
        <f t="shared" si="8"/>
        <v>584.8706399903407</v>
      </c>
      <c r="K16" s="95">
        <f t="shared" si="8"/>
        <v>596.0905679084873</v>
      </c>
      <c r="L16" s="95">
        <f t="shared" si="8"/>
        <v>605.5870866813432</v>
      </c>
      <c r="M16" s="59"/>
    </row>
    <row r="17" spans="1:13" ht="12">
      <c r="A17" s="60"/>
      <c r="B17" s="74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60"/>
    </row>
    <row r="18" spans="1:13" ht="12">
      <c r="A18" s="60"/>
      <c r="B18" s="60"/>
      <c r="C18" s="60"/>
      <c r="D18" s="75"/>
      <c r="E18" s="75"/>
      <c r="F18" s="75"/>
      <c r="G18" s="75"/>
      <c r="H18" s="75"/>
      <c r="I18" s="77" t="s">
        <v>26</v>
      </c>
      <c r="J18" s="78"/>
      <c r="K18" s="78"/>
      <c r="L18" s="75"/>
      <c r="M18" s="60"/>
    </row>
    <row r="19" spans="1:13" ht="12">
      <c r="A19" s="60"/>
      <c r="B19" s="79"/>
      <c r="C19" s="76"/>
      <c r="D19" s="75"/>
      <c r="E19" s="75"/>
      <c r="F19" s="75"/>
      <c r="G19" s="75"/>
      <c r="H19" s="75"/>
      <c r="I19" s="80">
        <f>1.1888*LN($E$4/5)-0.6133</f>
        <v>1.8587401047489889</v>
      </c>
      <c r="J19" s="78"/>
      <c r="K19" s="78"/>
      <c r="L19" s="75"/>
      <c r="M19" s="60"/>
    </row>
    <row r="20" spans="1:13" ht="12">
      <c r="A20" s="60"/>
      <c r="B20" s="79"/>
      <c r="C20" s="76"/>
      <c r="D20" s="75"/>
      <c r="E20" s="75"/>
      <c r="F20" s="75"/>
      <c r="G20" s="75"/>
      <c r="H20" s="75"/>
      <c r="I20" s="80">
        <f>1.1888*LN(J20/5)-0.6133</f>
        <v>1.998760577537298</v>
      </c>
      <c r="J20" s="81">
        <f>E4+5</f>
        <v>45</v>
      </c>
      <c r="K20" s="82">
        <f>($C$37)*(1-EXP($D$37-$E$37*(J20-5)))</f>
        <v>15.433709052322296</v>
      </c>
      <c r="L20" s="75"/>
      <c r="M20" s="60"/>
    </row>
    <row r="21" spans="1:13" ht="12">
      <c r="A21" s="60"/>
      <c r="B21" s="79"/>
      <c r="C21" s="76"/>
      <c r="D21" s="75"/>
      <c r="E21" s="75"/>
      <c r="F21" s="75"/>
      <c r="G21" s="75"/>
      <c r="H21" s="75"/>
      <c r="I21" s="80">
        <f aca="true" t="shared" si="9" ref="I21:I28">1.1888*LN(J21/5)-0.6133</f>
        <v>2.124013158551322</v>
      </c>
      <c r="J21" s="81">
        <f aca="true" t="shared" si="10" ref="J21:J28">J20+5</f>
        <v>50</v>
      </c>
      <c r="K21" s="82">
        <f aca="true" t="shared" si="11" ref="K21:K28">($C$37)*(1-EXP($D$37-$E$37*(J21-5)))</f>
        <v>16.148832169511063</v>
      </c>
      <c r="L21" s="75"/>
      <c r="M21" s="60"/>
    </row>
    <row r="22" spans="1:13" ht="12">
      <c r="A22" s="60"/>
      <c r="B22" s="79"/>
      <c r="C22" s="76"/>
      <c r="D22" s="75"/>
      <c r="E22" s="75"/>
      <c r="F22" s="75"/>
      <c r="G22" s="75"/>
      <c r="H22" s="75"/>
      <c r="I22" s="80">
        <f t="shared" si="9"/>
        <v>2.2373179003027035</v>
      </c>
      <c r="J22" s="81">
        <f t="shared" si="10"/>
        <v>55</v>
      </c>
      <c r="K22" s="82">
        <f t="shared" si="11"/>
        <v>16.7512520750982</v>
      </c>
      <c r="L22" s="75"/>
      <c r="M22" s="60"/>
    </row>
    <row r="23" spans="1:13" ht="12">
      <c r="A23" s="60"/>
      <c r="B23" s="79"/>
      <c r="C23" s="76"/>
      <c r="D23" s="83"/>
      <c r="E23" s="83"/>
      <c r="F23" s="60"/>
      <c r="G23" s="60"/>
      <c r="H23" s="83"/>
      <c r="I23" s="80">
        <f t="shared" si="9"/>
        <v>2.3407570252679752</v>
      </c>
      <c r="J23" s="81">
        <f t="shared" si="10"/>
        <v>60</v>
      </c>
      <c r="K23" s="82">
        <f t="shared" si="11"/>
        <v>17.2587307650254</v>
      </c>
      <c r="L23" s="83"/>
      <c r="M23" s="60"/>
    </row>
    <row r="24" spans="1:13" ht="12">
      <c r="A24" s="61"/>
      <c r="B24" s="76"/>
      <c r="C24" s="76"/>
      <c r="D24" s="61"/>
      <c r="E24" s="61"/>
      <c r="F24" s="61"/>
      <c r="G24" s="61"/>
      <c r="H24" s="75"/>
      <c r="I24" s="80">
        <f t="shared" si="9"/>
        <v>2.4359117961502754</v>
      </c>
      <c r="J24" s="81">
        <f t="shared" si="10"/>
        <v>65</v>
      </c>
      <c r="K24" s="82">
        <f t="shared" si="11"/>
        <v>17.686230949434528</v>
      </c>
      <c r="L24" s="61"/>
      <c r="M24" s="60"/>
    </row>
    <row r="25" spans="1:13" ht="12">
      <c r="A25" s="61"/>
      <c r="B25" s="76"/>
      <c r="C25" s="76"/>
      <c r="D25" s="61"/>
      <c r="E25" s="61"/>
      <c r="F25" s="61"/>
      <c r="G25" s="61"/>
      <c r="H25" s="75"/>
      <c r="I25" s="80">
        <f t="shared" si="9"/>
        <v>2.5240113534466193</v>
      </c>
      <c r="J25" s="81">
        <f t="shared" si="10"/>
        <v>70</v>
      </c>
      <c r="K25" s="82">
        <f t="shared" si="11"/>
        <v>18.046357219359383</v>
      </c>
      <c r="L25" s="61"/>
      <c r="M25" s="60"/>
    </row>
    <row r="26" spans="1:13" ht="12">
      <c r="A26" s="61"/>
      <c r="B26" s="76"/>
      <c r="C26" s="76"/>
      <c r="D26" s="61"/>
      <c r="E26" s="61"/>
      <c r="F26" s="61"/>
      <c r="G26" s="61"/>
      <c r="H26" s="75"/>
      <c r="I26" s="80">
        <f t="shared" si="9"/>
        <v>2.6060300790703073</v>
      </c>
      <c r="J26" s="81">
        <f t="shared" si="10"/>
        <v>75</v>
      </c>
      <c r="K26" s="82">
        <f t="shared" si="11"/>
        <v>18.349727685665133</v>
      </c>
      <c r="L26" s="61"/>
      <c r="M26" s="60"/>
    </row>
    <row r="27" spans="1:13" ht="12">
      <c r="A27" s="61"/>
      <c r="B27" s="76"/>
      <c r="C27" s="76"/>
      <c r="D27" s="61"/>
      <c r="E27" s="61"/>
      <c r="F27" s="61"/>
      <c r="G27" s="61"/>
      <c r="H27" s="75"/>
      <c r="I27" s="80">
        <f t="shared" si="9"/>
        <v>2.6827534729986517</v>
      </c>
      <c r="J27" s="81">
        <f t="shared" si="10"/>
        <v>80</v>
      </c>
      <c r="K27" s="82">
        <f t="shared" si="11"/>
        <v>18.60528704779046</v>
      </c>
      <c r="L27" s="61"/>
      <c r="M27" s="60"/>
    </row>
    <row r="28" spans="1:13" ht="12">
      <c r="A28" s="61"/>
      <c r="B28" s="76"/>
      <c r="C28" s="76"/>
      <c r="D28" s="61"/>
      <c r="E28" s="61"/>
      <c r="F28" s="61"/>
      <c r="G28" s="61"/>
      <c r="H28" s="75"/>
      <c r="I28" s="80">
        <f t="shared" si="9"/>
        <v>2.75482402341403</v>
      </c>
      <c r="J28" s="81">
        <f t="shared" si="10"/>
        <v>85</v>
      </c>
      <c r="K28" s="82">
        <f t="shared" si="11"/>
        <v>18.820570322939858</v>
      </c>
      <c r="L28" s="61"/>
      <c r="M28" s="60"/>
    </row>
    <row r="29" spans="1:13" ht="12">
      <c r="A29" s="61"/>
      <c r="B29" s="76"/>
      <c r="C29" s="76"/>
      <c r="D29" s="61"/>
      <c r="E29" s="61"/>
      <c r="F29" s="61"/>
      <c r="G29" s="61"/>
      <c r="H29" s="75"/>
      <c r="I29" s="61"/>
      <c r="J29" s="61"/>
      <c r="K29" s="61"/>
      <c r="L29" s="61"/>
      <c r="M29" s="60"/>
    </row>
    <row r="30" spans="1:13" s="4" customFormat="1" ht="10.5">
      <c r="A30" s="85"/>
      <c r="B30" s="84" t="s">
        <v>6</v>
      </c>
      <c r="C30" s="85"/>
      <c r="D30" s="84" t="s">
        <v>7</v>
      </c>
      <c r="E30" s="85"/>
      <c r="F30" s="86" t="s">
        <v>8</v>
      </c>
      <c r="G30" s="85"/>
      <c r="H30" s="84" t="s">
        <v>9</v>
      </c>
      <c r="I30" s="85"/>
      <c r="J30" s="85"/>
      <c r="K30" s="59"/>
      <c r="L30" s="59"/>
      <c r="M30" s="59"/>
    </row>
    <row r="31" spans="1:13" s="4" customFormat="1" ht="10.5">
      <c r="A31" s="63"/>
      <c r="B31" s="76" t="s">
        <v>10</v>
      </c>
      <c r="C31" s="87">
        <v>0.0715597</v>
      </c>
      <c r="D31" s="76" t="s">
        <v>11</v>
      </c>
      <c r="E31" s="87">
        <v>0.650787</v>
      </c>
      <c r="F31" s="76" t="s">
        <v>12</v>
      </c>
      <c r="G31" s="88">
        <v>0.193943</v>
      </c>
      <c r="H31" s="76" t="s">
        <v>13</v>
      </c>
      <c r="I31" s="87">
        <v>5.3709</v>
      </c>
      <c r="J31" s="63"/>
      <c r="K31" s="59"/>
      <c r="L31" s="59"/>
      <c r="M31" s="59"/>
    </row>
    <row r="32" spans="1:13" s="4" customFormat="1" ht="10.5">
      <c r="A32" s="63"/>
      <c r="B32" s="76" t="s">
        <v>14</v>
      </c>
      <c r="C32" s="87">
        <v>-1.373859</v>
      </c>
      <c r="D32" s="76" t="s">
        <v>15</v>
      </c>
      <c r="E32" s="87">
        <v>0.417356</v>
      </c>
      <c r="F32" s="76" t="s">
        <v>16</v>
      </c>
      <c r="G32" s="88">
        <v>0.987164</v>
      </c>
      <c r="H32" s="76" t="s">
        <v>17</v>
      </c>
      <c r="I32" s="63"/>
      <c r="J32" s="63"/>
      <c r="K32" s="59"/>
      <c r="L32" s="59"/>
      <c r="M32" s="59"/>
    </row>
    <row r="33" spans="1:13" s="4" customFormat="1" ht="10.5">
      <c r="A33" s="63"/>
      <c r="B33" s="76" t="s">
        <v>18</v>
      </c>
      <c r="C33" s="87">
        <v>5062</v>
      </c>
      <c r="D33" s="76" t="s">
        <v>19</v>
      </c>
      <c r="E33" s="87">
        <v>0.138768</v>
      </c>
      <c r="F33" s="76" t="s">
        <v>20</v>
      </c>
      <c r="G33" s="88">
        <v>-0.090657</v>
      </c>
      <c r="H33" s="76" t="s">
        <v>21</v>
      </c>
      <c r="I33" s="87">
        <v>-1.4959259999999999</v>
      </c>
      <c r="J33" s="63"/>
      <c r="K33" s="59"/>
      <c r="L33" s="59"/>
      <c r="M33" s="59"/>
    </row>
    <row r="34" spans="1:13" s="4" customFormat="1" ht="10.5">
      <c r="A34" s="63"/>
      <c r="B34" s="76" t="s">
        <v>22</v>
      </c>
      <c r="C34" s="87">
        <v>-2.869785</v>
      </c>
      <c r="D34" s="63"/>
      <c r="E34" s="63"/>
      <c r="F34" s="63"/>
      <c r="G34" s="63"/>
      <c r="H34" s="63"/>
      <c r="I34" s="63"/>
      <c r="J34" s="63"/>
      <c r="K34" s="59"/>
      <c r="L34" s="59"/>
      <c r="M34" s="59"/>
    </row>
    <row r="35" spans="1:13" s="4" customFormat="1" ht="10.5">
      <c r="A35" s="63"/>
      <c r="B35" s="76" t="s">
        <v>51</v>
      </c>
      <c r="C35" s="63"/>
      <c r="D35" s="63"/>
      <c r="E35" s="63"/>
      <c r="F35" s="89"/>
      <c r="G35" s="63"/>
      <c r="H35" s="90"/>
      <c r="I35" s="91"/>
      <c r="J35" s="91"/>
      <c r="K35" s="59"/>
      <c r="L35" s="59"/>
      <c r="M35" s="59"/>
    </row>
    <row r="36" spans="1:13" s="4" customFormat="1" ht="10.5">
      <c r="A36" s="63"/>
      <c r="B36" s="76" t="s">
        <v>0</v>
      </c>
      <c r="C36" s="70" t="s">
        <v>23</v>
      </c>
      <c r="D36" s="70" t="s">
        <v>24</v>
      </c>
      <c r="E36" s="70" t="s">
        <v>25</v>
      </c>
      <c r="F36" s="63"/>
      <c r="G36" s="63"/>
      <c r="H36" s="90"/>
      <c r="I36" s="91"/>
      <c r="J36" s="91"/>
      <c r="K36" s="59"/>
      <c r="L36" s="59"/>
      <c r="M36" s="59"/>
    </row>
    <row r="37" spans="1:13" s="4" customFormat="1" ht="10.5">
      <c r="A37" s="64"/>
      <c r="B37" s="72" t="str">
        <f>+D4</f>
        <v>Ⅳ</v>
      </c>
      <c r="C37" s="64">
        <v>19.9713</v>
      </c>
      <c r="D37" s="64">
        <v>-0.1099</v>
      </c>
      <c r="E37" s="64">
        <v>0.0343</v>
      </c>
      <c r="F37" s="64"/>
      <c r="G37" s="64"/>
      <c r="H37" s="92"/>
      <c r="I37" s="93"/>
      <c r="J37" s="93"/>
      <c r="K37" s="64"/>
      <c r="L37" s="64"/>
      <c r="M37" s="59"/>
    </row>
    <row r="38" spans="1:12" ht="1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="1" customFormat="1" ht="12"/>
  </sheetData>
  <sheetProtection password="D7CD" sheet="1" objects="1" scenarios="1" selectLockedCells="1"/>
  <mergeCells count="3">
    <mergeCell ref="D1:H1"/>
    <mergeCell ref="D2:G2"/>
    <mergeCell ref="I2:L4"/>
  </mergeCells>
  <printOptions/>
  <pageMargins left="0.75" right="0.75" top="1" bottom="1" header="0.512" footer="0.512"/>
  <pageSetup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G4" sqref="G4"/>
    </sheetView>
  </sheetViews>
  <sheetFormatPr defaultColWidth="8.66015625" defaultRowHeight="18"/>
  <cols>
    <col min="1" max="1" width="2.16015625" style="2" customWidth="1"/>
    <col min="2" max="2" width="10.91015625" style="2" customWidth="1"/>
    <col min="3" max="3" width="6.66015625" style="2" customWidth="1"/>
    <col min="4" max="4" width="5.58203125" style="2" customWidth="1"/>
    <col min="5" max="5" width="5.91015625" style="2" customWidth="1"/>
    <col min="6" max="6" width="6.33203125" style="2" customWidth="1"/>
    <col min="7" max="12" width="5.66015625" style="2" customWidth="1"/>
    <col min="13" max="13" width="3" style="2" customWidth="1"/>
    <col min="14" max="16384" width="8.66015625" style="2" customWidth="1"/>
  </cols>
  <sheetData>
    <row r="1" spans="1:13" ht="12" customHeight="1" thickBot="1">
      <c r="A1" s="47"/>
      <c r="B1" s="47"/>
      <c r="C1" s="112"/>
      <c r="D1" s="112"/>
      <c r="E1" s="112"/>
      <c r="F1" s="112"/>
      <c r="G1" s="112"/>
      <c r="H1" s="112"/>
      <c r="I1" s="112"/>
      <c r="J1" s="47"/>
      <c r="K1" s="47"/>
      <c r="L1" s="47"/>
      <c r="M1" s="47"/>
    </row>
    <row r="2" spans="1:13" ht="14.25" customHeight="1">
      <c r="A2" s="48"/>
      <c r="B2" s="44" t="s">
        <v>56</v>
      </c>
      <c r="C2" s="27"/>
      <c r="D2" s="108" t="s">
        <v>35</v>
      </c>
      <c r="E2" s="108"/>
      <c r="F2" s="108"/>
      <c r="G2" s="108"/>
      <c r="H2" s="43"/>
      <c r="I2" s="99" t="s">
        <v>39</v>
      </c>
      <c r="J2" s="100"/>
      <c r="K2" s="100"/>
      <c r="L2" s="101"/>
      <c r="M2" s="47"/>
    </row>
    <row r="3" spans="1:13" ht="12">
      <c r="A3" s="48"/>
      <c r="B3" s="27"/>
      <c r="C3" s="27"/>
      <c r="D3" s="41" t="s">
        <v>27</v>
      </c>
      <c r="E3" s="41" t="s">
        <v>37</v>
      </c>
      <c r="F3" s="41" t="s">
        <v>38</v>
      </c>
      <c r="G3" s="41" t="s">
        <v>36</v>
      </c>
      <c r="H3" s="27"/>
      <c r="I3" s="102"/>
      <c r="J3" s="103"/>
      <c r="K3" s="103"/>
      <c r="L3" s="104"/>
      <c r="M3" s="47"/>
    </row>
    <row r="4" spans="1:13" ht="12.75" thickBot="1">
      <c r="A4" s="48"/>
      <c r="B4" s="27"/>
      <c r="C4" s="27"/>
      <c r="D4" s="49" t="s">
        <v>33</v>
      </c>
      <c r="E4" s="23">
        <v>60</v>
      </c>
      <c r="F4" s="50">
        <f>($C$37)*(1-EXP($D$37-$E$37*(E4-5)))</f>
        <v>13.15760772388231</v>
      </c>
      <c r="G4" s="23">
        <v>400</v>
      </c>
      <c r="H4" s="27"/>
      <c r="I4" s="105"/>
      <c r="J4" s="106"/>
      <c r="K4" s="106"/>
      <c r="L4" s="107"/>
      <c r="M4" s="47"/>
    </row>
    <row r="5" spans="1:13" ht="30" customHeight="1">
      <c r="A5" s="47"/>
      <c r="B5" s="24" t="s">
        <v>57</v>
      </c>
      <c r="C5" s="25"/>
      <c r="D5" s="27"/>
      <c r="E5" s="27"/>
      <c r="F5" s="27"/>
      <c r="G5" s="27"/>
      <c r="H5" s="29"/>
      <c r="I5" s="29"/>
      <c r="J5" s="30"/>
      <c r="K5" s="29"/>
      <c r="L5" s="29"/>
      <c r="M5" s="47"/>
    </row>
    <row r="6" spans="1:13" ht="12">
      <c r="A6" s="47"/>
      <c r="B6" s="31" t="s">
        <v>31</v>
      </c>
      <c r="C6" s="32">
        <f>E4*1</f>
        <v>60</v>
      </c>
      <c r="D6" s="6">
        <f>J20*1</f>
        <v>65</v>
      </c>
      <c r="E6" s="6">
        <f>J21*1</f>
        <v>70</v>
      </c>
      <c r="F6" s="6">
        <f>J22*1</f>
        <v>75</v>
      </c>
      <c r="G6" s="6">
        <f>J23*1</f>
        <v>80</v>
      </c>
      <c r="H6" s="6">
        <f>J24*1</f>
        <v>85</v>
      </c>
      <c r="I6" s="6">
        <f>J25*1</f>
        <v>90</v>
      </c>
      <c r="J6" s="6">
        <f>J26*1</f>
        <v>95</v>
      </c>
      <c r="K6" s="6">
        <f>J27*1</f>
        <v>100</v>
      </c>
      <c r="L6" s="6">
        <f>J28*1</f>
        <v>105</v>
      </c>
      <c r="M6" s="47"/>
    </row>
    <row r="7" spans="1:13" ht="12">
      <c r="A7" s="47"/>
      <c r="B7" s="33" t="s">
        <v>30</v>
      </c>
      <c r="C7" s="34">
        <f>F4*1</f>
        <v>13.15760772388231</v>
      </c>
      <c r="D7" s="7">
        <f>K20*1</f>
        <v>13.483522752335118</v>
      </c>
      <c r="E7" s="7">
        <f>K21*1</f>
        <v>13.758073659655517</v>
      </c>
      <c r="F7" s="7">
        <f>K22*1</f>
        <v>13.989355417567362</v>
      </c>
      <c r="G7" s="7">
        <f>K23*1</f>
        <v>14.184187232420443</v>
      </c>
      <c r="H7" s="7">
        <f>K24*1</f>
        <v>14.348313605471507</v>
      </c>
      <c r="I7" s="7">
        <f>K25*1</f>
        <v>14.486573706118875</v>
      </c>
      <c r="J7" s="7">
        <f>K26*1</f>
        <v>14.603044051960696</v>
      </c>
      <c r="K7" s="7">
        <f>K27*1</f>
        <v>14.70115870251423</v>
      </c>
      <c r="L7" s="7">
        <f>K28*1</f>
        <v>14.783810510437219</v>
      </c>
      <c r="M7" s="47"/>
    </row>
    <row r="8" spans="1:13" ht="12">
      <c r="A8" s="47"/>
      <c r="B8" s="35" t="s">
        <v>29</v>
      </c>
      <c r="C8" s="36">
        <f>G4*1</f>
        <v>400</v>
      </c>
      <c r="D8" s="8">
        <f aca="true" t="shared" si="0" ref="D8:L8">C8*1</f>
        <v>400</v>
      </c>
      <c r="E8" s="8">
        <f t="shared" si="0"/>
        <v>400</v>
      </c>
      <c r="F8" s="8">
        <f t="shared" si="0"/>
        <v>400</v>
      </c>
      <c r="G8" s="8">
        <f t="shared" si="0"/>
        <v>400</v>
      </c>
      <c r="H8" s="8">
        <f t="shared" si="0"/>
        <v>400</v>
      </c>
      <c r="I8" s="8">
        <f t="shared" si="0"/>
        <v>400</v>
      </c>
      <c r="J8" s="8">
        <f t="shared" si="0"/>
        <v>400</v>
      </c>
      <c r="K8" s="8">
        <f t="shared" si="0"/>
        <v>400</v>
      </c>
      <c r="L8" s="8">
        <f t="shared" si="0"/>
        <v>400</v>
      </c>
      <c r="M8" s="47"/>
    </row>
    <row r="9" spans="1:13" ht="12">
      <c r="A9" s="47"/>
      <c r="B9" s="35" t="s">
        <v>32</v>
      </c>
      <c r="C9" s="37">
        <f aca="true" t="shared" si="1" ref="C9:L9">($G$31)+($G$32)*(C14)+($G$33)*SQRT(C8)*(C7)/100</f>
        <v>21.958309101255686</v>
      </c>
      <c r="D9" s="22">
        <f t="shared" si="1"/>
        <v>22.400745229465638</v>
      </c>
      <c r="E9" s="22">
        <f t="shared" si="1"/>
        <v>22.7695750997964</v>
      </c>
      <c r="F9" s="22">
        <f t="shared" si="1"/>
        <v>23.077550898906097</v>
      </c>
      <c r="G9" s="22">
        <f t="shared" si="1"/>
        <v>23.335070356016207</v>
      </c>
      <c r="H9" s="22">
        <f t="shared" si="1"/>
        <v>23.550651977791613</v>
      </c>
      <c r="I9" s="22">
        <f t="shared" si="1"/>
        <v>23.7313035238645</v>
      </c>
      <c r="J9" s="22">
        <f t="shared" si="1"/>
        <v>23.88281043380706</v>
      </c>
      <c r="K9" s="22">
        <f t="shared" si="1"/>
        <v>24.00996359044005</v>
      </c>
      <c r="L9" s="22">
        <f t="shared" si="1"/>
        <v>24.11674063145353</v>
      </c>
      <c r="M9" s="47"/>
    </row>
    <row r="10" spans="1:13" ht="12">
      <c r="A10" s="47"/>
      <c r="B10" s="35" t="s">
        <v>28</v>
      </c>
      <c r="C10" s="46">
        <f aca="true" t="shared" si="2" ref="C10:L10">IF(C11/C16&gt;=0.99,"1以上",C11/C16)</f>
        <v>0.27424261401431305</v>
      </c>
      <c r="D10" s="45">
        <f t="shared" si="2"/>
        <v>0.2822487640509401</v>
      </c>
      <c r="E10" s="45">
        <f t="shared" si="2"/>
        <v>0.28897032002740236</v>
      </c>
      <c r="F10" s="45">
        <f t="shared" si="2"/>
        <v>0.2946151137919411</v>
      </c>
      <c r="G10" s="45">
        <f t="shared" si="2"/>
        <v>0.2993572012456902</v>
      </c>
      <c r="H10" s="45">
        <f t="shared" si="2"/>
        <v>0.30334224484529193</v>
      </c>
      <c r="I10" s="45">
        <f t="shared" si="2"/>
        <v>0.30669213625982306</v>
      </c>
      <c r="J10" s="45">
        <f t="shared" si="2"/>
        <v>0.30950890540333226</v>
      </c>
      <c r="K10" s="45">
        <f t="shared" si="2"/>
        <v>0.3118779981744046</v>
      </c>
      <c r="L10" s="45">
        <f t="shared" si="2"/>
        <v>0.31387101271135326</v>
      </c>
      <c r="M10" s="47"/>
    </row>
    <row r="11" spans="1:13" ht="12">
      <c r="A11" s="47"/>
      <c r="B11" s="38" t="s">
        <v>34</v>
      </c>
      <c r="C11" s="39">
        <f aca="true" t="shared" si="3" ref="C11:L11">($C$31*(C7)^($C$32)+($C$33)*(C7)^($C$34)/(C8))^(-1)</f>
        <v>101.56337712770029</v>
      </c>
      <c r="D11" s="9">
        <f t="shared" si="3"/>
        <v>108.10193549645466</v>
      </c>
      <c r="E11" s="9">
        <f t="shared" si="3"/>
        <v>113.78415167884205</v>
      </c>
      <c r="F11" s="9">
        <f t="shared" si="3"/>
        <v>118.69444663718114</v>
      </c>
      <c r="G11" s="9">
        <f t="shared" si="3"/>
        <v>122.91857497554481</v>
      </c>
      <c r="H11" s="9">
        <f t="shared" si="3"/>
        <v>126.53919263348229</v>
      </c>
      <c r="I11" s="9">
        <f t="shared" si="3"/>
        <v>129.63333050403688</v>
      </c>
      <c r="J11" s="9">
        <f t="shared" si="3"/>
        <v>132.27113422759018</v>
      </c>
      <c r="K11" s="9">
        <f t="shared" si="3"/>
        <v>134.51542330314717</v>
      </c>
      <c r="L11" s="9">
        <f t="shared" si="3"/>
        <v>136.42176206340156</v>
      </c>
      <c r="M11" s="47"/>
    </row>
    <row r="12" spans="1:13" s="5" customFormat="1" ht="10.5">
      <c r="A12" s="55"/>
      <c r="B12" s="70" t="s">
        <v>2</v>
      </c>
      <c r="C12" s="71">
        <f aca="true" t="shared" si="4" ref="C12:L12">C11/C13</f>
        <v>15.607451673722263</v>
      </c>
      <c r="D12" s="71">
        <f t="shared" si="4"/>
        <v>16.24998627413481</v>
      </c>
      <c r="E12" s="71">
        <f t="shared" si="4"/>
        <v>16.795606987695983</v>
      </c>
      <c r="F12" s="71">
        <f t="shared" si="4"/>
        <v>17.258161745850263</v>
      </c>
      <c r="G12" s="71">
        <f t="shared" si="4"/>
        <v>17.64979802667137</v>
      </c>
      <c r="H12" s="71">
        <f t="shared" si="4"/>
        <v>17.981062256882034</v>
      </c>
      <c r="I12" s="71">
        <f t="shared" si="4"/>
        <v>18.261044668636835</v>
      </c>
      <c r="J12" s="71">
        <f t="shared" si="4"/>
        <v>18.497539477433538</v>
      </c>
      <c r="K12" s="71">
        <f t="shared" si="4"/>
        <v>18.697203933638857</v>
      </c>
      <c r="L12" s="71">
        <f t="shared" si="4"/>
        <v>18.865707737472583</v>
      </c>
      <c r="M12" s="55"/>
    </row>
    <row r="13" spans="1:13" s="5" customFormat="1" ht="10.5">
      <c r="A13" s="55"/>
      <c r="B13" s="70" t="s">
        <v>1</v>
      </c>
      <c r="C13" s="71">
        <f aca="true" t="shared" si="5" ref="C13:L13">($E$31)+($E$32)*(C7)+($E$33)*SQRT(C8)*(C7)/100</f>
        <v>6.507364510934165</v>
      </c>
      <c r="D13" s="71">
        <f t="shared" si="5"/>
        <v>6.652432418882784</v>
      </c>
      <c r="E13" s="71">
        <f t="shared" si="5"/>
        <v>6.774637663419804</v>
      </c>
      <c r="F13" s="71">
        <f t="shared" si="5"/>
        <v>6.877583394171242</v>
      </c>
      <c r="G13" s="71">
        <f t="shared" si="5"/>
        <v>6.96430490534777</v>
      </c>
      <c r="H13" s="71">
        <f t="shared" si="5"/>
        <v>7.03735912960598</v>
      </c>
      <c r="I13" s="71">
        <f t="shared" si="5"/>
        <v>7.098900027701091</v>
      </c>
      <c r="J13" s="71">
        <f t="shared" si="5"/>
        <v>7.150742096750604</v>
      </c>
      <c r="K13" s="71">
        <f t="shared" si="5"/>
        <v>7.194413869612628</v>
      </c>
      <c r="L13" s="71">
        <f t="shared" si="5"/>
        <v>7.231202982776507</v>
      </c>
      <c r="M13" s="55"/>
    </row>
    <row r="14" spans="1:13" s="5" customFormat="1" ht="10.5">
      <c r="A14" s="55"/>
      <c r="B14" s="70" t="s">
        <v>3</v>
      </c>
      <c r="C14" s="71">
        <f aca="true" t="shared" si="6" ref="C14:L14">200*SQRT(C12/3.14159/C8)</f>
        <v>22.289033990239194</v>
      </c>
      <c r="D14" s="71">
        <f t="shared" si="6"/>
        <v>22.743209207281996</v>
      </c>
      <c r="E14" s="71">
        <f t="shared" si="6"/>
        <v>23.121877658169335</v>
      </c>
      <c r="F14" s="71">
        <f t="shared" si="6"/>
        <v>23.43810602668267</v>
      </c>
      <c r="G14" s="71">
        <f t="shared" si="6"/>
        <v>23.702552492191888</v>
      </c>
      <c r="H14" s="71">
        <f t="shared" si="6"/>
        <v>23.923951836875997</v>
      </c>
      <c r="I14" s="71">
        <f t="shared" si="6"/>
        <v>24.109491823404845</v>
      </c>
      <c r="J14" s="71">
        <f t="shared" si="6"/>
        <v>24.265107992928</v>
      </c>
      <c r="K14" s="71">
        <f t="shared" si="6"/>
        <v>24.39571659758542</v>
      </c>
      <c r="L14" s="71">
        <f t="shared" si="6"/>
        <v>24.505400129403494</v>
      </c>
      <c r="M14" s="55"/>
    </row>
    <row r="15" spans="1:13" s="5" customFormat="1" ht="10.5">
      <c r="A15" s="55"/>
      <c r="B15" s="70" t="s">
        <v>4</v>
      </c>
      <c r="C15" s="71">
        <f aca="true" t="shared" si="7" ref="C15:L15">10^(($I$31)+($I$33)*LOG(C7)/LOG(10))</f>
        <v>4973.866509082497</v>
      </c>
      <c r="D15" s="71">
        <f t="shared" si="7"/>
        <v>4795.101013687865</v>
      </c>
      <c r="E15" s="71">
        <f t="shared" si="7"/>
        <v>4652.667727994098</v>
      </c>
      <c r="F15" s="71">
        <f t="shared" si="7"/>
        <v>4538.072435118821</v>
      </c>
      <c r="G15" s="71">
        <f t="shared" si="7"/>
        <v>4445.143323042664</v>
      </c>
      <c r="H15" s="71">
        <f t="shared" si="7"/>
        <v>4369.296493455038</v>
      </c>
      <c r="I15" s="71">
        <f t="shared" si="7"/>
        <v>4307.063290461278</v>
      </c>
      <c r="J15" s="71">
        <f t="shared" si="7"/>
        <v>4255.776865633658</v>
      </c>
      <c r="K15" s="71">
        <f t="shared" si="7"/>
        <v>4213.358772523515</v>
      </c>
      <c r="L15" s="71">
        <f t="shared" si="7"/>
        <v>4178.170213672305</v>
      </c>
      <c r="M15" s="55"/>
    </row>
    <row r="16" spans="1:13" s="5" customFormat="1" ht="10.5">
      <c r="A16" s="55"/>
      <c r="B16" s="72" t="s">
        <v>5</v>
      </c>
      <c r="C16" s="73">
        <f aca="true" t="shared" si="8" ref="C16:L16">(($C$31)*(C7)^($C$32)+($C$33)*(C7)^($C$34)/(C15))^(-1)</f>
        <v>370.3413398852725</v>
      </c>
      <c r="D16" s="73">
        <f t="shared" si="8"/>
        <v>383.00233434129217</v>
      </c>
      <c r="E16" s="73">
        <f t="shared" si="8"/>
        <v>393.75722623711727</v>
      </c>
      <c r="F16" s="73">
        <f t="shared" si="8"/>
        <v>402.87969313415414</v>
      </c>
      <c r="G16" s="73">
        <f t="shared" si="8"/>
        <v>410.6083784323677</v>
      </c>
      <c r="H16" s="73">
        <f t="shared" si="8"/>
        <v>417.1499182318597</v>
      </c>
      <c r="I16" s="73">
        <f t="shared" si="8"/>
        <v>422.6822770382814</v>
      </c>
      <c r="J16" s="73">
        <f t="shared" si="8"/>
        <v>427.3580886314818</v>
      </c>
      <c r="K16" s="73">
        <f t="shared" si="8"/>
        <v>431.30783219893925</v>
      </c>
      <c r="L16" s="73">
        <f t="shared" si="8"/>
        <v>434.64275622311055</v>
      </c>
      <c r="M16" s="55"/>
    </row>
    <row r="17" spans="1:13" ht="12">
      <c r="A17" s="47"/>
      <c r="B17" s="74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47"/>
    </row>
    <row r="18" spans="1:13" ht="12">
      <c r="A18" s="47"/>
      <c r="B18" s="76"/>
      <c r="C18" s="76"/>
      <c r="D18" s="75"/>
      <c r="E18" s="75"/>
      <c r="F18" s="75"/>
      <c r="G18" s="75"/>
      <c r="H18" s="75"/>
      <c r="I18" s="77" t="s">
        <v>54</v>
      </c>
      <c r="J18" s="78"/>
      <c r="K18" s="78"/>
      <c r="L18" s="75"/>
      <c r="M18" s="47"/>
    </row>
    <row r="19" spans="1:13" ht="12">
      <c r="A19" s="47"/>
      <c r="B19" s="79"/>
      <c r="C19" s="76"/>
      <c r="D19" s="75"/>
      <c r="E19" s="75"/>
      <c r="F19" s="75"/>
      <c r="G19" s="75"/>
      <c r="H19" s="75"/>
      <c r="I19" s="80">
        <f>1.1888*LN($E$4/5)-0.6133</f>
        <v>2.3407570252679752</v>
      </c>
      <c r="J19" s="78"/>
      <c r="K19" s="78"/>
      <c r="L19" s="75"/>
      <c r="M19" s="47"/>
    </row>
    <row r="20" spans="1:13" ht="12">
      <c r="A20" s="47"/>
      <c r="B20" s="79"/>
      <c r="C20" s="76"/>
      <c r="D20" s="75"/>
      <c r="E20" s="75"/>
      <c r="F20" s="75"/>
      <c r="G20" s="75"/>
      <c r="H20" s="75"/>
      <c r="I20" s="80">
        <f>1.1888*LN(J20/5)-0.6133</f>
        <v>2.4359117961502754</v>
      </c>
      <c r="J20" s="81">
        <f>E4+5</f>
        <v>65</v>
      </c>
      <c r="K20" s="82">
        <f>($C$37)*(1-EXP($D$37-$E$37*(J20-5)))</f>
        <v>13.483522752335118</v>
      </c>
      <c r="L20" s="75"/>
      <c r="M20" s="47"/>
    </row>
    <row r="21" spans="1:13" ht="12">
      <c r="A21" s="47"/>
      <c r="B21" s="79"/>
      <c r="C21" s="76"/>
      <c r="D21" s="75"/>
      <c r="E21" s="75"/>
      <c r="F21" s="75"/>
      <c r="G21" s="75"/>
      <c r="H21" s="75"/>
      <c r="I21" s="80">
        <f aca="true" t="shared" si="9" ref="I21:I28">1.1888*LN(J21/5)-0.6133</f>
        <v>2.5240113534466193</v>
      </c>
      <c r="J21" s="81">
        <f aca="true" t="shared" si="10" ref="J21:J28">J20+5</f>
        <v>70</v>
      </c>
      <c r="K21" s="82">
        <f aca="true" t="shared" si="11" ref="K21:K28">($C$37)*(1-EXP($D$37-$E$37*(J21-5)))</f>
        <v>13.758073659655517</v>
      </c>
      <c r="L21" s="75"/>
      <c r="M21" s="47"/>
    </row>
    <row r="22" spans="1:13" ht="12">
      <c r="A22" s="47"/>
      <c r="B22" s="79"/>
      <c r="C22" s="76"/>
      <c r="D22" s="75"/>
      <c r="E22" s="75"/>
      <c r="F22" s="75"/>
      <c r="G22" s="75"/>
      <c r="H22" s="75"/>
      <c r="I22" s="80">
        <f t="shared" si="9"/>
        <v>2.6060300790703073</v>
      </c>
      <c r="J22" s="81">
        <f t="shared" si="10"/>
        <v>75</v>
      </c>
      <c r="K22" s="82">
        <f t="shared" si="11"/>
        <v>13.989355417567362</v>
      </c>
      <c r="L22" s="75"/>
      <c r="M22" s="47"/>
    </row>
    <row r="23" spans="1:13" ht="12">
      <c r="A23" s="47"/>
      <c r="B23" s="79"/>
      <c r="C23" s="76"/>
      <c r="D23" s="83"/>
      <c r="E23" s="83"/>
      <c r="F23" s="60"/>
      <c r="G23" s="60"/>
      <c r="H23" s="83"/>
      <c r="I23" s="80">
        <f t="shared" si="9"/>
        <v>2.6827534729986517</v>
      </c>
      <c r="J23" s="81">
        <f t="shared" si="10"/>
        <v>80</v>
      </c>
      <c r="K23" s="82">
        <f t="shared" si="11"/>
        <v>14.184187232420443</v>
      </c>
      <c r="L23" s="83"/>
      <c r="M23" s="47"/>
    </row>
    <row r="24" spans="1:13" ht="12">
      <c r="A24" s="58"/>
      <c r="B24" s="76"/>
      <c r="C24" s="76"/>
      <c r="D24" s="61"/>
      <c r="E24" s="61"/>
      <c r="F24" s="61"/>
      <c r="G24" s="61"/>
      <c r="H24" s="75"/>
      <c r="I24" s="80">
        <f t="shared" si="9"/>
        <v>2.75482402341403</v>
      </c>
      <c r="J24" s="81">
        <f t="shared" si="10"/>
        <v>85</v>
      </c>
      <c r="K24" s="82">
        <f t="shared" si="11"/>
        <v>14.348313605471507</v>
      </c>
      <c r="L24" s="61"/>
      <c r="M24" s="47"/>
    </row>
    <row r="25" spans="1:13" ht="12">
      <c r="A25" s="58"/>
      <c r="B25" s="76"/>
      <c r="C25" s="76"/>
      <c r="D25" s="61"/>
      <c r="E25" s="61"/>
      <c r="F25" s="61"/>
      <c r="G25" s="61"/>
      <c r="H25" s="75"/>
      <c r="I25" s="80">
        <f t="shared" si="9"/>
        <v>2.8227739457869605</v>
      </c>
      <c r="J25" s="81">
        <f t="shared" si="10"/>
        <v>90</v>
      </c>
      <c r="K25" s="82">
        <f t="shared" si="11"/>
        <v>14.486573706118875</v>
      </c>
      <c r="L25" s="61"/>
      <c r="M25" s="47"/>
    </row>
    <row r="26" spans="1:13" ht="12">
      <c r="A26" s="58"/>
      <c r="B26" s="76"/>
      <c r="C26" s="76"/>
      <c r="D26" s="61"/>
      <c r="E26" s="61"/>
      <c r="F26" s="61"/>
      <c r="G26" s="61"/>
      <c r="H26" s="75"/>
      <c r="I26" s="80">
        <f t="shared" si="9"/>
        <v>2.887049058433065</v>
      </c>
      <c r="J26" s="81">
        <f t="shared" si="10"/>
        <v>95</v>
      </c>
      <c r="K26" s="82">
        <f t="shared" si="11"/>
        <v>14.603044051960696</v>
      </c>
      <c r="L26" s="61"/>
      <c r="M26" s="47"/>
    </row>
    <row r="27" spans="1:13" ht="12">
      <c r="A27" s="58"/>
      <c r="B27" s="76"/>
      <c r="C27" s="76"/>
      <c r="D27" s="61"/>
      <c r="E27" s="61"/>
      <c r="F27" s="61"/>
      <c r="G27" s="61"/>
      <c r="H27" s="75"/>
      <c r="I27" s="80">
        <f t="shared" si="9"/>
        <v>2.9480265268009846</v>
      </c>
      <c r="J27" s="81">
        <f t="shared" si="10"/>
        <v>100</v>
      </c>
      <c r="K27" s="82">
        <f t="shared" si="11"/>
        <v>14.70115870251423</v>
      </c>
      <c r="L27" s="61"/>
      <c r="M27" s="47"/>
    </row>
    <row r="28" spans="1:13" ht="12">
      <c r="A28" s="58"/>
      <c r="B28" s="76"/>
      <c r="C28" s="76"/>
      <c r="D28" s="61"/>
      <c r="E28" s="61"/>
      <c r="F28" s="61"/>
      <c r="G28" s="61"/>
      <c r="H28" s="75"/>
      <c r="I28" s="80">
        <f t="shared" si="9"/>
        <v>3.0060282739656055</v>
      </c>
      <c r="J28" s="81">
        <f t="shared" si="10"/>
        <v>105</v>
      </c>
      <c r="K28" s="82">
        <f t="shared" si="11"/>
        <v>14.783810510437219</v>
      </c>
      <c r="L28" s="61"/>
      <c r="M28" s="47"/>
    </row>
    <row r="29" spans="1:13" ht="12">
      <c r="A29" s="58"/>
      <c r="B29" s="76"/>
      <c r="C29" s="76"/>
      <c r="D29" s="61"/>
      <c r="E29" s="61"/>
      <c r="F29" s="61"/>
      <c r="G29" s="61"/>
      <c r="H29" s="75"/>
      <c r="I29" s="61"/>
      <c r="J29" s="61"/>
      <c r="K29" s="61"/>
      <c r="L29" s="61"/>
      <c r="M29" s="47"/>
    </row>
    <row r="30" spans="1:13" s="4" customFormat="1" ht="10.5">
      <c r="A30" s="67"/>
      <c r="B30" s="84" t="s">
        <v>6</v>
      </c>
      <c r="C30" s="85"/>
      <c r="D30" s="84" t="s">
        <v>7</v>
      </c>
      <c r="E30" s="85"/>
      <c r="F30" s="86" t="s">
        <v>8</v>
      </c>
      <c r="G30" s="85"/>
      <c r="H30" s="84" t="s">
        <v>9</v>
      </c>
      <c r="I30" s="85"/>
      <c r="J30" s="85"/>
      <c r="K30" s="59"/>
      <c r="L30" s="59"/>
      <c r="M30" s="55"/>
    </row>
    <row r="31" spans="1:13" s="4" customFormat="1" ht="10.5">
      <c r="A31" s="68"/>
      <c r="B31" s="76" t="s">
        <v>10</v>
      </c>
      <c r="C31" s="87">
        <v>0.0715597</v>
      </c>
      <c r="D31" s="76" t="s">
        <v>11</v>
      </c>
      <c r="E31" s="87">
        <v>0.650787</v>
      </c>
      <c r="F31" s="76" t="s">
        <v>12</v>
      </c>
      <c r="G31" s="88">
        <v>0.193943</v>
      </c>
      <c r="H31" s="76" t="s">
        <v>13</v>
      </c>
      <c r="I31" s="87">
        <v>5.3709</v>
      </c>
      <c r="J31" s="63"/>
      <c r="K31" s="59"/>
      <c r="L31" s="59"/>
      <c r="M31" s="55"/>
    </row>
    <row r="32" spans="1:13" s="4" customFormat="1" ht="10.5">
      <c r="A32" s="68"/>
      <c r="B32" s="76" t="s">
        <v>14</v>
      </c>
      <c r="C32" s="87">
        <v>-1.373859</v>
      </c>
      <c r="D32" s="76" t="s">
        <v>15</v>
      </c>
      <c r="E32" s="87">
        <v>0.417356</v>
      </c>
      <c r="F32" s="76" t="s">
        <v>16</v>
      </c>
      <c r="G32" s="88">
        <v>0.987164</v>
      </c>
      <c r="H32" s="76" t="s">
        <v>17</v>
      </c>
      <c r="I32" s="63"/>
      <c r="J32" s="63"/>
      <c r="K32" s="59"/>
      <c r="L32" s="59"/>
      <c r="M32" s="55"/>
    </row>
    <row r="33" spans="1:13" s="4" customFormat="1" ht="10.5">
      <c r="A33" s="68"/>
      <c r="B33" s="76" t="s">
        <v>18</v>
      </c>
      <c r="C33" s="87">
        <v>5062</v>
      </c>
      <c r="D33" s="76" t="s">
        <v>19</v>
      </c>
      <c r="E33" s="87">
        <v>0.138768</v>
      </c>
      <c r="F33" s="76" t="s">
        <v>20</v>
      </c>
      <c r="G33" s="88">
        <v>-0.090657</v>
      </c>
      <c r="H33" s="76" t="s">
        <v>21</v>
      </c>
      <c r="I33" s="87">
        <v>-1.4959259999999999</v>
      </c>
      <c r="J33" s="63"/>
      <c r="K33" s="59"/>
      <c r="L33" s="59"/>
      <c r="M33" s="55"/>
    </row>
    <row r="34" spans="1:13" s="4" customFormat="1" ht="10.5">
      <c r="A34" s="68"/>
      <c r="B34" s="76" t="s">
        <v>22</v>
      </c>
      <c r="C34" s="87">
        <v>-2.869785</v>
      </c>
      <c r="D34" s="63"/>
      <c r="E34" s="63"/>
      <c r="F34" s="63"/>
      <c r="G34" s="63"/>
      <c r="H34" s="63"/>
      <c r="I34" s="63"/>
      <c r="J34" s="63"/>
      <c r="K34" s="59"/>
      <c r="L34" s="59"/>
      <c r="M34" s="55"/>
    </row>
    <row r="35" spans="1:13" s="4" customFormat="1" ht="10.5">
      <c r="A35" s="68"/>
      <c r="B35" s="76" t="s">
        <v>51</v>
      </c>
      <c r="C35" s="63"/>
      <c r="D35" s="63"/>
      <c r="E35" s="63"/>
      <c r="F35" s="89"/>
      <c r="G35" s="63"/>
      <c r="H35" s="90"/>
      <c r="I35" s="91"/>
      <c r="J35" s="91"/>
      <c r="K35" s="59"/>
      <c r="L35" s="59"/>
      <c r="M35" s="55"/>
    </row>
    <row r="36" spans="1:13" s="4" customFormat="1" ht="10.5">
      <c r="A36" s="68"/>
      <c r="B36" s="76" t="s">
        <v>0</v>
      </c>
      <c r="C36" s="70" t="s">
        <v>23</v>
      </c>
      <c r="D36" s="70" t="s">
        <v>24</v>
      </c>
      <c r="E36" s="70" t="s">
        <v>25</v>
      </c>
      <c r="F36" s="63"/>
      <c r="G36" s="63"/>
      <c r="H36" s="90"/>
      <c r="I36" s="91"/>
      <c r="J36" s="91"/>
      <c r="K36" s="59"/>
      <c r="L36" s="59"/>
      <c r="M36" s="55"/>
    </row>
    <row r="37" spans="1:13" s="4" customFormat="1" ht="10.5">
      <c r="A37" s="69"/>
      <c r="B37" s="72" t="str">
        <f>+D4</f>
        <v>Ⅴ</v>
      </c>
      <c r="C37" s="64">
        <v>15.2256</v>
      </c>
      <c r="D37" s="64">
        <v>-0.1099</v>
      </c>
      <c r="E37" s="64">
        <v>0.0343</v>
      </c>
      <c r="F37" s="64"/>
      <c r="G37" s="64"/>
      <c r="H37" s="92"/>
      <c r="I37" s="93"/>
      <c r="J37" s="93"/>
      <c r="K37" s="64"/>
      <c r="L37" s="64"/>
      <c r="M37" s="55"/>
    </row>
    <row r="38" spans="1:12" ht="1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="1" customFormat="1" ht="12"/>
  </sheetData>
  <sheetProtection password="D7CD" sheet="1" objects="1" scenarios="1" selectLockedCells="1"/>
  <mergeCells count="3">
    <mergeCell ref="C1:I1"/>
    <mergeCell ref="D2:G2"/>
    <mergeCell ref="I2:L4"/>
  </mergeCells>
  <printOptions/>
  <pageMargins left="0.75" right="0.75" top="1" bottom="1" header="0.512" footer="0.51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片倉正行</dc:creator>
  <cp:keywords/>
  <dc:description/>
  <cp:lastModifiedBy>長野県</cp:lastModifiedBy>
  <cp:lastPrinted>2008-05-02T07:57:32Z</cp:lastPrinted>
  <dcterms:created xsi:type="dcterms:W3CDTF">1997-05-13T23:57:32Z</dcterms:created>
  <dcterms:modified xsi:type="dcterms:W3CDTF">2008-07-02T11:06:51Z</dcterms:modified>
  <cp:category/>
  <cp:version/>
  <cp:contentType/>
  <cp:contentStatus/>
</cp:coreProperties>
</file>