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int-fs-001.vdi.pref.nagano.lg.jp\shares\課共有\環境エネルギー課\●事業活動温暖化対策計画書制度\様式（第４次）\"/>
    </mc:Choice>
  </mc:AlternateContent>
  <xr:revisionPtr revIDLastSave="0" documentId="13_ncr:1_{871DDCF9-1F6E-4206-8112-95043D0BA766}" xr6:coauthVersionLast="47" xr6:coauthVersionMax="47" xr10:uidLastSave="{00000000-0000-0000-0000-000000000000}"/>
  <workbookProtection lockStructure="1"/>
  <bookViews>
    <workbookView xWindow="50" yWindow="-10910" windowWidth="19420" windowHeight="10420" tabRatio="875" xr2:uid="{00000000-000D-0000-FFFF-FFFF00000000}"/>
  </bookViews>
  <sheets>
    <sheet name="0_総括" sheetId="28" r:id="rId1"/>
    <sheet name="1_排出係数" sheetId="4" r:id="rId2"/>
    <sheet name="3_原単位目標算定" sheetId="29" r:id="rId3"/>
    <sheet name="2-1_使用量" sheetId="7" r:id="rId4"/>
    <sheet name="2-2_使用量" sheetId="52" r:id="rId5"/>
    <sheet name="2-3_使用量" sheetId="53" r:id="rId6"/>
    <sheet name="2-4_使用量" sheetId="54" r:id="rId7"/>
    <sheet name="2-5_使用量" sheetId="55" r:id="rId8"/>
    <sheet name="2-6_使用量" sheetId="56" r:id="rId9"/>
    <sheet name="2-7_使用量" sheetId="57" r:id="rId10"/>
    <sheet name="2-8_使用量" sheetId="58" r:id="rId11"/>
    <sheet name="2-9_使用量" sheetId="59" r:id="rId12"/>
    <sheet name="2-10_使用量" sheetId="60" r:id="rId13"/>
    <sheet name="2-11_使用量" sheetId="61" r:id="rId14"/>
    <sheet name="2-12_使用量" sheetId="62" r:id="rId15"/>
    <sheet name="2-13_使用量" sheetId="63" r:id="rId16"/>
    <sheet name="2-14_使用量" sheetId="64" r:id="rId17"/>
    <sheet name="2-15_使用量" sheetId="65" r:id="rId18"/>
    <sheet name="2-16_使用量" sheetId="66" r:id="rId19"/>
    <sheet name="2-17_使用量" sheetId="67" r:id="rId20"/>
    <sheet name="2-18_使用量" sheetId="68" r:id="rId21"/>
    <sheet name="2-19_使用量" sheetId="69" r:id="rId22"/>
    <sheet name="2-20_使用量" sheetId="70" r:id="rId23"/>
  </sheets>
  <definedNames>
    <definedName name="_xlnm.Print_Area" localSheetId="0">'0_総括'!$B$2:$N$105</definedName>
    <definedName name="_xlnm.Print_Area" localSheetId="1">'1_排出係数'!$B$2:$O$78</definedName>
    <definedName name="_xlnm.Print_Area" localSheetId="3">'2-1_使用量'!$B$2:$N$105</definedName>
    <definedName name="_xlnm.Print_Area" localSheetId="12">'2-10_使用量'!$B$2:$N$105</definedName>
    <definedName name="_xlnm.Print_Area" localSheetId="13">'2-11_使用量'!$B$2:$N$105</definedName>
    <definedName name="_xlnm.Print_Area" localSheetId="14">'2-12_使用量'!$B$2:$N$105</definedName>
    <definedName name="_xlnm.Print_Area" localSheetId="15">'2-13_使用量'!$B$2:$N$105</definedName>
    <definedName name="_xlnm.Print_Area" localSheetId="16">'2-14_使用量'!$B$2:$N$105</definedName>
    <definedName name="_xlnm.Print_Area" localSheetId="17">'2-15_使用量'!$B$2:$N$105</definedName>
    <definedName name="_xlnm.Print_Area" localSheetId="18">'2-16_使用量'!$B$2:$N$105</definedName>
    <definedName name="_xlnm.Print_Area" localSheetId="19">'2-17_使用量'!$B$2:$N$105</definedName>
    <definedName name="_xlnm.Print_Area" localSheetId="20">'2-18_使用量'!$B$2:$N$105</definedName>
    <definedName name="_xlnm.Print_Area" localSheetId="21">'2-19_使用量'!$B$2:$N$105</definedName>
    <definedName name="_xlnm.Print_Area" localSheetId="4">'2-2_使用量'!$B$2:$N$105</definedName>
    <definedName name="_xlnm.Print_Area" localSheetId="22">'2-20_使用量'!$B$2:$N$105</definedName>
    <definedName name="_xlnm.Print_Area" localSheetId="5">'2-3_使用量'!$B$2:$N$105</definedName>
    <definedName name="_xlnm.Print_Area" localSheetId="6">'2-4_使用量'!$B$2:$N$105</definedName>
    <definedName name="_xlnm.Print_Area" localSheetId="7">'2-5_使用量'!$B$2:$N$105</definedName>
    <definedName name="_xlnm.Print_Area" localSheetId="8">'2-6_使用量'!$B$2:$N$105</definedName>
    <definedName name="_xlnm.Print_Area" localSheetId="9">'2-7_使用量'!$B$2:$N$105</definedName>
    <definedName name="_xlnm.Print_Area" localSheetId="10">'2-8_使用量'!$B$2:$N$105</definedName>
    <definedName name="_xlnm.Print_Area" localSheetId="11">'2-9_使用量'!$B$2:$N$105</definedName>
    <definedName name="_xlnm.Print_Area" localSheetId="2">'3_原単位目標算定'!$B$2:$O$28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52" l="1"/>
  <c r="M103" i="53"/>
  <c r="M103" i="54"/>
  <c r="M103" i="55"/>
  <c r="M103" i="56"/>
  <c r="M103" i="57"/>
  <c r="M103" i="58"/>
  <c r="M103" i="59"/>
  <c r="M103" i="60"/>
  <c r="M103" i="61"/>
  <c r="M103" i="62"/>
  <c r="M103" i="63"/>
  <c r="M103" i="64"/>
  <c r="M103" i="65"/>
  <c r="M103" i="66"/>
  <c r="M103" i="67"/>
  <c r="M103" i="68"/>
  <c r="M103" i="69"/>
  <c r="M103" i="70"/>
  <c r="M103" i="7"/>
  <c r="I97" i="28" l="1"/>
  <c r="M103" i="28" s="1"/>
  <c r="I96" i="28"/>
  <c r="I98" i="28"/>
  <c r="I100" i="28" l="1"/>
  <c r="I99" i="28"/>
  <c r="D28" i="29" l="1"/>
  <c r="I79" i="28" l="1"/>
  <c r="I80" i="28"/>
  <c r="F13" i="28" l="1"/>
  <c r="F7" i="28"/>
  <c r="M86" i="52"/>
  <c r="M85" i="52"/>
  <c r="M84" i="52"/>
  <c r="M86" i="53"/>
  <c r="M85" i="53"/>
  <c r="M84" i="53"/>
  <c r="M86" i="54"/>
  <c r="M85" i="54"/>
  <c r="M84" i="54"/>
  <c r="M86" i="55"/>
  <c r="M85" i="55"/>
  <c r="M84" i="55"/>
  <c r="M86" i="56"/>
  <c r="M85" i="56"/>
  <c r="M84" i="56"/>
  <c r="M86" i="57"/>
  <c r="M85" i="57"/>
  <c r="M84" i="57"/>
  <c r="M86" i="58"/>
  <c r="M85" i="58"/>
  <c r="M84" i="58"/>
  <c r="M86" i="59"/>
  <c r="M85" i="59"/>
  <c r="M84" i="59"/>
  <c r="M86" i="60"/>
  <c r="M85" i="60"/>
  <c r="M84" i="60"/>
  <c r="M86" i="61"/>
  <c r="M85" i="61"/>
  <c r="M84" i="61"/>
  <c r="M86" i="62"/>
  <c r="M85" i="62"/>
  <c r="M84" i="62"/>
  <c r="M86" i="63"/>
  <c r="M85" i="63"/>
  <c r="M84" i="63"/>
  <c r="M86" i="64"/>
  <c r="M85" i="64"/>
  <c r="M84" i="64"/>
  <c r="M86" i="65"/>
  <c r="M85" i="65"/>
  <c r="M84" i="65"/>
  <c r="M86" i="66"/>
  <c r="M85" i="66"/>
  <c r="M84" i="66"/>
  <c r="M86" i="67"/>
  <c r="M85" i="67"/>
  <c r="M84" i="67"/>
  <c r="M86" i="68"/>
  <c r="M85" i="68"/>
  <c r="M84" i="68"/>
  <c r="M86" i="69"/>
  <c r="M85" i="69"/>
  <c r="M84" i="69"/>
  <c r="M86" i="70"/>
  <c r="M85" i="70"/>
  <c r="M84" i="70"/>
  <c r="M86" i="7"/>
  <c r="M85" i="7"/>
  <c r="M84" i="7"/>
  <c r="M83" i="52"/>
  <c r="M83" i="53"/>
  <c r="M83" i="54"/>
  <c r="M83" i="55"/>
  <c r="M83" i="56"/>
  <c r="M83" i="57"/>
  <c r="M83" i="58"/>
  <c r="M83" i="59"/>
  <c r="M83" i="60"/>
  <c r="M83" i="61"/>
  <c r="M83" i="62"/>
  <c r="M83" i="63"/>
  <c r="M83" i="64"/>
  <c r="M83" i="65"/>
  <c r="M83" i="66"/>
  <c r="M83" i="67"/>
  <c r="M83" i="68"/>
  <c r="M83" i="69"/>
  <c r="M83" i="70"/>
  <c r="M83" i="7"/>
  <c r="M77" i="52"/>
  <c r="M77" i="53"/>
  <c r="M77" i="54"/>
  <c r="M77" i="55"/>
  <c r="M77" i="56"/>
  <c r="M77" i="57"/>
  <c r="M77" i="58"/>
  <c r="M77" i="59"/>
  <c r="M77" i="60"/>
  <c r="M77" i="61"/>
  <c r="M77" i="62"/>
  <c r="M77" i="63"/>
  <c r="M77" i="64"/>
  <c r="M77" i="65"/>
  <c r="M77" i="66"/>
  <c r="M77" i="67"/>
  <c r="M77" i="68"/>
  <c r="M77" i="69"/>
  <c r="M77" i="70"/>
  <c r="M77" i="7"/>
  <c r="M73" i="52"/>
  <c r="M72" i="52"/>
  <c r="M71" i="52"/>
  <c r="M70" i="52"/>
  <c r="M69" i="52"/>
  <c r="M68" i="52"/>
  <c r="M67" i="52"/>
  <c r="M66" i="52"/>
  <c r="M65" i="52"/>
  <c r="M64" i="52"/>
  <c r="M63" i="52"/>
  <c r="M62" i="52"/>
  <c r="M61" i="52"/>
  <c r="M60" i="52"/>
  <c r="M59" i="52"/>
  <c r="M58" i="52"/>
  <c r="M57" i="52"/>
  <c r="M56" i="52"/>
  <c r="M55" i="52"/>
  <c r="M54" i="52"/>
  <c r="M53" i="52"/>
  <c r="M52" i="52"/>
  <c r="M51" i="52"/>
  <c r="M50" i="52"/>
  <c r="M49" i="52"/>
  <c r="M48" i="52"/>
  <c r="M47" i="52"/>
  <c r="M46" i="52"/>
  <c r="M45" i="52"/>
  <c r="M44" i="52"/>
  <c r="M43" i="52"/>
  <c r="M42" i="52"/>
  <c r="M41" i="52"/>
  <c r="M40" i="52"/>
  <c r="M39" i="52"/>
  <c r="M38" i="52"/>
  <c r="M37" i="52"/>
  <c r="M36" i="52"/>
  <c r="M35" i="52"/>
  <c r="M34" i="52"/>
  <c r="M33" i="52"/>
  <c r="M32" i="52"/>
  <c r="M31" i="52"/>
  <c r="M30" i="52"/>
  <c r="M29" i="52"/>
  <c r="M28" i="52"/>
  <c r="M27" i="52"/>
  <c r="M26" i="52"/>
  <c r="M25" i="52"/>
  <c r="M24" i="52"/>
  <c r="M23" i="52"/>
  <c r="M22" i="52"/>
  <c r="M21" i="52"/>
  <c r="M20" i="52"/>
  <c r="M19" i="52"/>
  <c r="M18" i="52"/>
  <c r="M73" i="53"/>
  <c r="M72" i="53"/>
  <c r="M71" i="53"/>
  <c r="M70" i="53"/>
  <c r="M69" i="53"/>
  <c r="M68" i="53"/>
  <c r="M67" i="53"/>
  <c r="M66" i="53"/>
  <c r="M65" i="53"/>
  <c r="M64" i="53"/>
  <c r="M63" i="53"/>
  <c r="M62" i="53"/>
  <c r="M61" i="53"/>
  <c r="M60" i="53"/>
  <c r="M59" i="53"/>
  <c r="M58" i="53"/>
  <c r="M57" i="53"/>
  <c r="M56" i="53"/>
  <c r="M55" i="53"/>
  <c r="M54" i="53"/>
  <c r="M53" i="53"/>
  <c r="M52" i="53"/>
  <c r="M51" i="53"/>
  <c r="M50" i="53"/>
  <c r="M49" i="53"/>
  <c r="M48" i="53"/>
  <c r="M47" i="53"/>
  <c r="M46" i="53"/>
  <c r="M45" i="53"/>
  <c r="M44" i="53"/>
  <c r="M43" i="53"/>
  <c r="M42" i="53"/>
  <c r="M41" i="53"/>
  <c r="M40" i="53"/>
  <c r="M39" i="53"/>
  <c r="M38" i="53"/>
  <c r="M37" i="53"/>
  <c r="M36" i="53"/>
  <c r="M35" i="53"/>
  <c r="M34" i="53"/>
  <c r="M33" i="53"/>
  <c r="M32" i="53"/>
  <c r="M31" i="53"/>
  <c r="M30" i="53"/>
  <c r="M29" i="53"/>
  <c r="M28" i="53"/>
  <c r="M27" i="53"/>
  <c r="M26" i="53"/>
  <c r="M25" i="53"/>
  <c r="M24" i="53"/>
  <c r="M23" i="53"/>
  <c r="M22" i="53"/>
  <c r="M21" i="53"/>
  <c r="M20" i="53"/>
  <c r="M19" i="53"/>
  <c r="M18" i="53"/>
  <c r="M73" i="54"/>
  <c r="M72" i="54"/>
  <c r="M71" i="54"/>
  <c r="M70" i="54"/>
  <c r="M69" i="54"/>
  <c r="M68" i="54"/>
  <c r="M67" i="54"/>
  <c r="M66" i="54"/>
  <c r="M65" i="54"/>
  <c r="M64" i="54"/>
  <c r="M63" i="54"/>
  <c r="M62" i="54"/>
  <c r="M61" i="54"/>
  <c r="M60" i="54"/>
  <c r="M59" i="54"/>
  <c r="M58" i="54"/>
  <c r="M57" i="54"/>
  <c r="M56" i="54"/>
  <c r="M55" i="54"/>
  <c r="M54" i="54"/>
  <c r="M53" i="54"/>
  <c r="M52" i="54"/>
  <c r="M51" i="54"/>
  <c r="M50" i="54"/>
  <c r="M49" i="54"/>
  <c r="M48" i="54"/>
  <c r="M47" i="54"/>
  <c r="M46" i="54"/>
  <c r="M45" i="54"/>
  <c r="M44" i="54"/>
  <c r="M43" i="54"/>
  <c r="M42" i="54"/>
  <c r="M41" i="54"/>
  <c r="M40" i="54"/>
  <c r="M39" i="54"/>
  <c r="M38" i="54"/>
  <c r="M37" i="54"/>
  <c r="M36" i="54"/>
  <c r="M35" i="54"/>
  <c r="M34" i="54"/>
  <c r="M33" i="54"/>
  <c r="M32" i="54"/>
  <c r="M31" i="54"/>
  <c r="M30" i="54"/>
  <c r="M29" i="54"/>
  <c r="M28" i="54"/>
  <c r="M27" i="54"/>
  <c r="M26" i="54"/>
  <c r="M25" i="54"/>
  <c r="M24" i="54"/>
  <c r="M23" i="54"/>
  <c r="M22" i="54"/>
  <c r="M21" i="54"/>
  <c r="M20" i="54"/>
  <c r="M19" i="54"/>
  <c r="M18" i="54"/>
  <c r="M73" i="55"/>
  <c r="M72" i="55"/>
  <c r="M71" i="55"/>
  <c r="M70" i="55"/>
  <c r="M69" i="55"/>
  <c r="M68" i="55"/>
  <c r="M67" i="55"/>
  <c r="M66" i="55"/>
  <c r="M65" i="55"/>
  <c r="M64" i="55"/>
  <c r="M63" i="55"/>
  <c r="M62" i="55"/>
  <c r="M61" i="55"/>
  <c r="M60" i="55"/>
  <c r="M59" i="55"/>
  <c r="M58" i="55"/>
  <c r="M57" i="55"/>
  <c r="M56" i="55"/>
  <c r="M55" i="55"/>
  <c r="M54" i="55"/>
  <c r="M53" i="55"/>
  <c r="M52" i="55"/>
  <c r="M51" i="55"/>
  <c r="M50" i="55"/>
  <c r="M49" i="55"/>
  <c r="M48" i="55"/>
  <c r="M47" i="55"/>
  <c r="M46" i="55"/>
  <c r="M45" i="55"/>
  <c r="M44" i="55"/>
  <c r="M43" i="55"/>
  <c r="M42" i="55"/>
  <c r="M41" i="55"/>
  <c r="M40" i="55"/>
  <c r="M39" i="55"/>
  <c r="M38" i="55"/>
  <c r="M37" i="55"/>
  <c r="M36" i="55"/>
  <c r="M35" i="55"/>
  <c r="M34" i="55"/>
  <c r="M33" i="55"/>
  <c r="M32" i="55"/>
  <c r="M31" i="55"/>
  <c r="M30" i="55"/>
  <c r="M29" i="55"/>
  <c r="M28" i="55"/>
  <c r="M27" i="55"/>
  <c r="M26" i="55"/>
  <c r="M25" i="55"/>
  <c r="M24" i="55"/>
  <c r="M23" i="55"/>
  <c r="M22" i="55"/>
  <c r="M21" i="55"/>
  <c r="M20" i="55"/>
  <c r="M19" i="55"/>
  <c r="M18" i="55"/>
  <c r="M73" i="56"/>
  <c r="M72" i="56"/>
  <c r="M71" i="56"/>
  <c r="M70" i="56"/>
  <c r="M69" i="56"/>
  <c r="M68" i="56"/>
  <c r="M67" i="56"/>
  <c r="M66" i="56"/>
  <c r="M65" i="56"/>
  <c r="M64" i="56"/>
  <c r="M63" i="56"/>
  <c r="M62" i="56"/>
  <c r="M61" i="56"/>
  <c r="M60" i="56"/>
  <c r="M59" i="56"/>
  <c r="M58" i="56"/>
  <c r="M57" i="56"/>
  <c r="M56" i="56"/>
  <c r="M55" i="56"/>
  <c r="M54" i="56"/>
  <c r="M53" i="56"/>
  <c r="M52" i="56"/>
  <c r="M51" i="56"/>
  <c r="M50" i="56"/>
  <c r="M49" i="56"/>
  <c r="M48" i="56"/>
  <c r="M47" i="56"/>
  <c r="M46" i="56"/>
  <c r="M45" i="56"/>
  <c r="M44" i="56"/>
  <c r="M43" i="56"/>
  <c r="M42" i="56"/>
  <c r="M41" i="56"/>
  <c r="M40" i="56"/>
  <c r="M39" i="56"/>
  <c r="M38" i="56"/>
  <c r="M37" i="56"/>
  <c r="M36" i="56"/>
  <c r="M35" i="56"/>
  <c r="M34" i="56"/>
  <c r="M33" i="56"/>
  <c r="M32" i="56"/>
  <c r="M31" i="56"/>
  <c r="M30" i="56"/>
  <c r="M29" i="56"/>
  <c r="M28" i="56"/>
  <c r="M27" i="56"/>
  <c r="M26" i="56"/>
  <c r="M25" i="56"/>
  <c r="M24" i="56"/>
  <c r="M23" i="56"/>
  <c r="M22" i="56"/>
  <c r="M21" i="56"/>
  <c r="M20" i="56"/>
  <c r="M19" i="56"/>
  <c r="M18" i="56"/>
  <c r="M73" i="57"/>
  <c r="M72" i="57"/>
  <c r="M71" i="57"/>
  <c r="M70" i="57"/>
  <c r="M69" i="57"/>
  <c r="M68" i="57"/>
  <c r="M67" i="57"/>
  <c r="M66" i="57"/>
  <c r="M65" i="57"/>
  <c r="M64" i="57"/>
  <c r="M63" i="57"/>
  <c r="M62" i="57"/>
  <c r="M61" i="57"/>
  <c r="M60" i="57"/>
  <c r="M59" i="57"/>
  <c r="M58" i="57"/>
  <c r="M57" i="57"/>
  <c r="M56" i="57"/>
  <c r="M55" i="57"/>
  <c r="M54" i="57"/>
  <c r="M53" i="57"/>
  <c r="M52" i="57"/>
  <c r="M51" i="57"/>
  <c r="M50" i="57"/>
  <c r="M49" i="57"/>
  <c r="M48" i="57"/>
  <c r="M47" i="57"/>
  <c r="M46" i="57"/>
  <c r="M45" i="57"/>
  <c r="M44" i="57"/>
  <c r="M43" i="57"/>
  <c r="M42" i="57"/>
  <c r="M41" i="57"/>
  <c r="M40" i="57"/>
  <c r="M39" i="57"/>
  <c r="M38" i="57"/>
  <c r="M37" i="57"/>
  <c r="M36" i="57"/>
  <c r="M35" i="57"/>
  <c r="M34" i="57"/>
  <c r="M33" i="57"/>
  <c r="M32" i="57"/>
  <c r="M31" i="57"/>
  <c r="M30" i="57"/>
  <c r="M29" i="57"/>
  <c r="M28" i="57"/>
  <c r="M27" i="57"/>
  <c r="M26" i="57"/>
  <c r="M25" i="57"/>
  <c r="M24" i="57"/>
  <c r="M23" i="57"/>
  <c r="M22" i="57"/>
  <c r="M21" i="57"/>
  <c r="M20" i="57"/>
  <c r="M19" i="57"/>
  <c r="M18" i="57"/>
  <c r="M73" i="58"/>
  <c r="M72" i="58"/>
  <c r="M71" i="58"/>
  <c r="M70" i="58"/>
  <c r="M69" i="58"/>
  <c r="M68" i="58"/>
  <c r="M67" i="58"/>
  <c r="M66" i="58"/>
  <c r="M65" i="58"/>
  <c r="M64" i="58"/>
  <c r="M63" i="58"/>
  <c r="M62" i="58"/>
  <c r="M61" i="58"/>
  <c r="M60" i="58"/>
  <c r="M59" i="58"/>
  <c r="M58" i="58"/>
  <c r="M57" i="58"/>
  <c r="M56" i="58"/>
  <c r="M55" i="58"/>
  <c r="M54" i="58"/>
  <c r="M53" i="58"/>
  <c r="M52" i="58"/>
  <c r="M51" i="58"/>
  <c r="M50" i="58"/>
  <c r="M49" i="58"/>
  <c r="M48" i="58"/>
  <c r="M47" i="58"/>
  <c r="M46" i="58"/>
  <c r="M45" i="58"/>
  <c r="M44" i="58"/>
  <c r="M43" i="58"/>
  <c r="M42" i="58"/>
  <c r="M41" i="58"/>
  <c r="M40" i="58"/>
  <c r="M39" i="58"/>
  <c r="M38" i="58"/>
  <c r="M37" i="58"/>
  <c r="M36" i="58"/>
  <c r="M35" i="58"/>
  <c r="M34" i="58"/>
  <c r="M33" i="58"/>
  <c r="M32" i="58"/>
  <c r="M31" i="58"/>
  <c r="M30" i="58"/>
  <c r="M29" i="58"/>
  <c r="M28" i="58"/>
  <c r="M27" i="58"/>
  <c r="M26" i="58"/>
  <c r="M25" i="58"/>
  <c r="M24" i="58"/>
  <c r="M23" i="58"/>
  <c r="M22" i="58"/>
  <c r="M21" i="58"/>
  <c r="M20" i="58"/>
  <c r="M19" i="58"/>
  <c r="M18" i="58"/>
  <c r="M73" i="59"/>
  <c r="M72" i="59"/>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2" i="59"/>
  <c r="M41" i="59"/>
  <c r="M40" i="59"/>
  <c r="M39" i="59"/>
  <c r="M38" i="59"/>
  <c r="M37" i="59"/>
  <c r="M36" i="59"/>
  <c r="M35" i="59"/>
  <c r="M34" i="59"/>
  <c r="M33" i="59"/>
  <c r="M32" i="59"/>
  <c r="M31" i="59"/>
  <c r="M30" i="59"/>
  <c r="M29" i="59"/>
  <c r="M28" i="59"/>
  <c r="M27" i="59"/>
  <c r="M26" i="59"/>
  <c r="M25" i="59"/>
  <c r="M24" i="59"/>
  <c r="M23" i="59"/>
  <c r="M22" i="59"/>
  <c r="M21" i="59"/>
  <c r="M20" i="59"/>
  <c r="M19" i="59"/>
  <c r="M18" i="59"/>
  <c r="M73" i="60"/>
  <c r="M72" i="60"/>
  <c r="M71" i="60"/>
  <c r="M70" i="60"/>
  <c r="M69" i="60"/>
  <c r="M68" i="60"/>
  <c r="M67" i="60"/>
  <c r="M66" i="60"/>
  <c r="M65" i="60"/>
  <c r="M64" i="60"/>
  <c r="M63" i="60"/>
  <c r="M62" i="60"/>
  <c r="M61" i="60"/>
  <c r="M60" i="60"/>
  <c r="M59" i="60"/>
  <c r="M58" i="60"/>
  <c r="M57" i="60"/>
  <c r="M56" i="60"/>
  <c r="M55" i="60"/>
  <c r="M54" i="60"/>
  <c r="M53" i="60"/>
  <c r="M52" i="60"/>
  <c r="M51" i="60"/>
  <c r="M50" i="60"/>
  <c r="M49" i="60"/>
  <c r="M48" i="60"/>
  <c r="M47" i="60"/>
  <c r="M46" i="60"/>
  <c r="M45" i="60"/>
  <c r="M44" i="60"/>
  <c r="M43" i="60"/>
  <c r="M42" i="60"/>
  <c r="M41" i="60"/>
  <c r="M40" i="60"/>
  <c r="M39" i="60"/>
  <c r="M38" i="60"/>
  <c r="M37" i="60"/>
  <c r="M36" i="60"/>
  <c r="M35" i="60"/>
  <c r="M34" i="60"/>
  <c r="M33" i="60"/>
  <c r="M32" i="60"/>
  <c r="M31" i="60"/>
  <c r="M30" i="60"/>
  <c r="M29" i="60"/>
  <c r="M28" i="60"/>
  <c r="M27" i="60"/>
  <c r="M26" i="60"/>
  <c r="M25" i="60"/>
  <c r="M24" i="60"/>
  <c r="M23" i="60"/>
  <c r="M22" i="60"/>
  <c r="M21" i="60"/>
  <c r="M20" i="60"/>
  <c r="M19" i="60"/>
  <c r="M18" i="60"/>
  <c r="M73" i="61"/>
  <c r="M72" i="61"/>
  <c r="M71" i="61"/>
  <c r="M70" i="61"/>
  <c r="M69" i="61"/>
  <c r="M68" i="61"/>
  <c r="M67" i="61"/>
  <c r="M66" i="61"/>
  <c r="M65" i="61"/>
  <c r="M64" i="61"/>
  <c r="M63" i="61"/>
  <c r="M62" i="61"/>
  <c r="M61" i="61"/>
  <c r="M60" i="61"/>
  <c r="M59" i="61"/>
  <c r="M58" i="61"/>
  <c r="M57" i="61"/>
  <c r="M56" i="61"/>
  <c r="M55" i="61"/>
  <c r="M54" i="61"/>
  <c r="M53" i="61"/>
  <c r="M52" i="61"/>
  <c r="M51" i="61"/>
  <c r="M50" i="61"/>
  <c r="M49" i="61"/>
  <c r="M48" i="61"/>
  <c r="M47" i="61"/>
  <c r="M46" i="61"/>
  <c r="M45" i="61"/>
  <c r="M44" i="61"/>
  <c r="M43" i="61"/>
  <c r="M42" i="61"/>
  <c r="M41" i="61"/>
  <c r="M40" i="61"/>
  <c r="M39" i="61"/>
  <c r="M38" i="61"/>
  <c r="M37" i="61"/>
  <c r="M36" i="61"/>
  <c r="M35" i="61"/>
  <c r="M34" i="61"/>
  <c r="M33" i="61"/>
  <c r="M32" i="61"/>
  <c r="M31" i="61"/>
  <c r="M30" i="61"/>
  <c r="M29" i="61"/>
  <c r="M28" i="61"/>
  <c r="M27" i="61"/>
  <c r="M26" i="61"/>
  <c r="M25" i="61"/>
  <c r="M24" i="61"/>
  <c r="M23" i="61"/>
  <c r="M22" i="61"/>
  <c r="M21" i="61"/>
  <c r="M20" i="61"/>
  <c r="M19" i="61"/>
  <c r="M18" i="61"/>
  <c r="M73" i="62"/>
  <c r="M72" i="62"/>
  <c r="M71" i="62"/>
  <c r="M70" i="62"/>
  <c r="M69" i="62"/>
  <c r="M68" i="62"/>
  <c r="M67" i="62"/>
  <c r="M66" i="62"/>
  <c r="M65" i="62"/>
  <c r="M64" i="62"/>
  <c r="M63" i="62"/>
  <c r="M62" i="62"/>
  <c r="M61" i="62"/>
  <c r="M60" i="62"/>
  <c r="M59" i="62"/>
  <c r="M58" i="62"/>
  <c r="M57" i="62"/>
  <c r="M56" i="62"/>
  <c r="M55" i="62"/>
  <c r="M54" i="62"/>
  <c r="M53" i="62"/>
  <c r="M52" i="62"/>
  <c r="M51" i="62"/>
  <c r="M50" i="62"/>
  <c r="M49" i="62"/>
  <c r="M48" i="62"/>
  <c r="M47" i="62"/>
  <c r="M46" i="62"/>
  <c r="M45" i="62"/>
  <c r="M44" i="62"/>
  <c r="M43" i="62"/>
  <c r="M42" i="62"/>
  <c r="M41" i="62"/>
  <c r="M40" i="62"/>
  <c r="M39" i="62"/>
  <c r="M38" i="62"/>
  <c r="M37" i="62"/>
  <c r="M36" i="62"/>
  <c r="M35" i="62"/>
  <c r="M34" i="62"/>
  <c r="M33" i="62"/>
  <c r="M32" i="62"/>
  <c r="M31" i="62"/>
  <c r="M30" i="62"/>
  <c r="M29" i="62"/>
  <c r="M28" i="62"/>
  <c r="M27" i="62"/>
  <c r="M26" i="62"/>
  <c r="M25" i="62"/>
  <c r="M24" i="62"/>
  <c r="M23" i="62"/>
  <c r="M22" i="62"/>
  <c r="M21" i="62"/>
  <c r="M20" i="62"/>
  <c r="M19" i="62"/>
  <c r="M18" i="62"/>
  <c r="M73" i="63"/>
  <c r="M72" i="63"/>
  <c r="M71" i="63"/>
  <c r="M70" i="63"/>
  <c r="M69" i="63"/>
  <c r="M68" i="63"/>
  <c r="M67" i="63"/>
  <c r="M66" i="63"/>
  <c r="M65" i="63"/>
  <c r="M64" i="63"/>
  <c r="M63" i="63"/>
  <c r="M62" i="63"/>
  <c r="M61" i="63"/>
  <c r="M60" i="63"/>
  <c r="M59" i="63"/>
  <c r="M58" i="63"/>
  <c r="M57" i="63"/>
  <c r="M56" i="63"/>
  <c r="M55" i="63"/>
  <c r="M54" i="63"/>
  <c r="M53" i="63"/>
  <c r="M52" i="63"/>
  <c r="M51" i="63"/>
  <c r="M50" i="63"/>
  <c r="M49" i="63"/>
  <c r="M48" i="63"/>
  <c r="M47" i="63"/>
  <c r="M46" i="63"/>
  <c r="M45" i="63"/>
  <c r="M44" i="63"/>
  <c r="M43" i="63"/>
  <c r="M42" i="63"/>
  <c r="M41" i="63"/>
  <c r="M40" i="63"/>
  <c r="M39" i="63"/>
  <c r="M38" i="63"/>
  <c r="M37" i="63"/>
  <c r="M36" i="63"/>
  <c r="M35" i="63"/>
  <c r="M34" i="63"/>
  <c r="M33" i="63"/>
  <c r="M32" i="63"/>
  <c r="M31" i="63"/>
  <c r="M30" i="63"/>
  <c r="M29" i="63"/>
  <c r="M28" i="63"/>
  <c r="M27" i="63"/>
  <c r="M26" i="63"/>
  <c r="M25" i="63"/>
  <c r="M24" i="63"/>
  <c r="M23" i="63"/>
  <c r="M22" i="63"/>
  <c r="M21" i="63"/>
  <c r="M20" i="63"/>
  <c r="M19" i="63"/>
  <c r="M18" i="63"/>
  <c r="M73" i="64"/>
  <c r="M72" i="64"/>
  <c r="M71" i="64"/>
  <c r="M70" i="64"/>
  <c r="M69" i="64"/>
  <c r="M68" i="64"/>
  <c r="M67" i="64"/>
  <c r="M66" i="64"/>
  <c r="M65" i="64"/>
  <c r="M64" i="64"/>
  <c r="M63" i="64"/>
  <c r="M62" i="64"/>
  <c r="M61" i="64"/>
  <c r="M60" i="64"/>
  <c r="M59" i="64"/>
  <c r="M58" i="64"/>
  <c r="M57" i="64"/>
  <c r="M56" i="64"/>
  <c r="M55" i="64"/>
  <c r="M54" i="64"/>
  <c r="M53" i="64"/>
  <c r="M52" i="64"/>
  <c r="M51" i="64"/>
  <c r="M50" i="64"/>
  <c r="M49" i="64"/>
  <c r="M48" i="64"/>
  <c r="M47" i="64"/>
  <c r="M46" i="64"/>
  <c r="M45" i="64"/>
  <c r="M44" i="64"/>
  <c r="M43" i="64"/>
  <c r="M42" i="64"/>
  <c r="M41" i="64"/>
  <c r="M40" i="64"/>
  <c r="M39" i="64"/>
  <c r="M38" i="64"/>
  <c r="M37" i="64"/>
  <c r="M36" i="64"/>
  <c r="M35" i="64"/>
  <c r="M34" i="64"/>
  <c r="M33" i="64"/>
  <c r="M32" i="64"/>
  <c r="M31" i="64"/>
  <c r="M30" i="64"/>
  <c r="M29" i="64"/>
  <c r="M28" i="64"/>
  <c r="M27" i="64"/>
  <c r="M26" i="64"/>
  <c r="M25" i="64"/>
  <c r="M24" i="64"/>
  <c r="M23" i="64"/>
  <c r="M22" i="64"/>
  <c r="M21" i="64"/>
  <c r="M20" i="64"/>
  <c r="M19" i="64"/>
  <c r="M18" i="64"/>
  <c r="M73" i="65"/>
  <c r="M72" i="65"/>
  <c r="M71" i="65"/>
  <c r="M70" i="65"/>
  <c r="M69" i="65"/>
  <c r="M68" i="65"/>
  <c r="M67" i="65"/>
  <c r="M66" i="65"/>
  <c r="M65" i="65"/>
  <c r="M64" i="65"/>
  <c r="M63" i="65"/>
  <c r="M62" i="65"/>
  <c r="M61" i="65"/>
  <c r="M60" i="65"/>
  <c r="M59" i="65"/>
  <c r="M58" i="65"/>
  <c r="M57" i="65"/>
  <c r="M56" i="65"/>
  <c r="M55" i="65"/>
  <c r="M54" i="65"/>
  <c r="M53" i="65"/>
  <c r="M52" i="65"/>
  <c r="M51" i="65"/>
  <c r="M50" i="65"/>
  <c r="M49" i="65"/>
  <c r="M48" i="65"/>
  <c r="M47" i="65"/>
  <c r="M46" i="65"/>
  <c r="M45" i="65"/>
  <c r="M44" i="65"/>
  <c r="M43" i="65"/>
  <c r="M42" i="65"/>
  <c r="M41" i="65"/>
  <c r="M40" i="65"/>
  <c r="M39" i="65"/>
  <c r="M38" i="65"/>
  <c r="M37" i="65"/>
  <c r="M36" i="65"/>
  <c r="M35" i="65"/>
  <c r="M34" i="65"/>
  <c r="M33" i="65"/>
  <c r="M32" i="65"/>
  <c r="M31" i="65"/>
  <c r="M30" i="65"/>
  <c r="M29" i="65"/>
  <c r="M28" i="65"/>
  <c r="M27" i="65"/>
  <c r="M26" i="65"/>
  <c r="M25" i="65"/>
  <c r="M24" i="65"/>
  <c r="M23" i="65"/>
  <c r="M22" i="65"/>
  <c r="M21" i="65"/>
  <c r="M20" i="65"/>
  <c r="M19" i="65"/>
  <c r="M18" i="65"/>
  <c r="M73" i="66"/>
  <c r="M72" i="66"/>
  <c r="M71" i="66"/>
  <c r="M70" i="66"/>
  <c r="M69" i="66"/>
  <c r="M68" i="66"/>
  <c r="M67" i="66"/>
  <c r="M66" i="66"/>
  <c r="M65" i="66"/>
  <c r="M64" i="66"/>
  <c r="M63" i="66"/>
  <c r="M62" i="66"/>
  <c r="M61" i="66"/>
  <c r="M60" i="66"/>
  <c r="M59" i="66"/>
  <c r="M58" i="66"/>
  <c r="M57" i="66"/>
  <c r="M56" i="66"/>
  <c r="M55" i="66"/>
  <c r="M54" i="66"/>
  <c r="M53" i="66"/>
  <c r="M52" i="66"/>
  <c r="M51" i="66"/>
  <c r="M50" i="66"/>
  <c r="M49" i="66"/>
  <c r="M48" i="66"/>
  <c r="M47" i="66"/>
  <c r="M46" i="66"/>
  <c r="M45" i="66"/>
  <c r="M44" i="66"/>
  <c r="M43" i="66"/>
  <c r="M42" i="66"/>
  <c r="M41" i="66"/>
  <c r="M40" i="66"/>
  <c r="M39" i="66"/>
  <c r="M38" i="66"/>
  <c r="M37" i="66"/>
  <c r="M36" i="66"/>
  <c r="M35" i="66"/>
  <c r="M34" i="66"/>
  <c r="M33" i="66"/>
  <c r="M32" i="66"/>
  <c r="M31" i="66"/>
  <c r="M30" i="66"/>
  <c r="M29" i="66"/>
  <c r="M28" i="66"/>
  <c r="M27" i="66"/>
  <c r="M26" i="66"/>
  <c r="M25" i="66"/>
  <c r="M24" i="66"/>
  <c r="M23" i="66"/>
  <c r="M22" i="66"/>
  <c r="M21" i="66"/>
  <c r="M20" i="66"/>
  <c r="M19" i="66"/>
  <c r="M18" i="66"/>
  <c r="M73" i="67"/>
  <c r="M72" i="67"/>
  <c r="M71" i="67"/>
  <c r="M70" i="67"/>
  <c r="M69" i="67"/>
  <c r="M68" i="67"/>
  <c r="M67" i="67"/>
  <c r="M66" i="67"/>
  <c r="M65" i="67"/>
  <c r="M64" i="67"/>
  <c r="M63" i="67"/>
  <c r="M62" i="67"/>
  <c r="M61" i="67"/>
  <c r="M60" i="67"/>
  <c r="M59" i="67"/>
  <c r="M58" i="67"/>
  <c r="M57" i="67"/>
  <c r="M56" i="67"/>
  <c r="M55" i="67"/>
  <c r="M54" i="67"/>
  <c r="M53" i="67"/>
  <c r="M52" i="67"/>
  <c r="M51" i="67"/>
  <c r="M50" i="67"/>
  <c r="M49" i="67"/>
  <c r="M48" i="67"/>
  <c r="M47" i="67"/>
  <c r="M46" i="67"/>
  <c r="M45" i="67"/>
  <c r="M44" i="67"/>
  <c r="M43" i="67"/>
  <c r="M42" i="67"/>
  <c r="M41" i="67"/>
  <c r="M40" i="67"/>
  <c r="M39" i="67"/>
  <c r="M38" i="67"/>
  <c r="M37" i="67"/>
  <c r="M36" i="67"/>
  <c r="M35" i="67"/>
  <c r="M34" i="67"/>
  <c r="M33" i="67"/>
  <c r="M32" i="67"/>
  <c r="M31" i="67"/>
  <c r="M30" i="67"/>
  <c r="M29" i="67"/>
  <c r="M28" i="67"/>
  <c r="M27" i="67"/>
  <c r="M26" i="67"/>
  <c r="M25" i="67"/>
  <c r="M24" i="67"/>
  <c r="M23" i="67"/>
  <c r="M22" i="67"/>
  <c r="M21" i="67"/>
  <c r="M20" i="67"/>
  <c r="M19" i="67"/>
  <c r="M18" i="67"/>
  <c r="M73" i="68"/>
  <c r="M72" i="68"/>
  <c r="M71" i="68"/>
  <c r="M70" i="68"/>
  <c r="M69" i="68"/>
  <c r="M68" i="68"/>
  <c r="M67" i="68"/>
  <c r="M66" i="68"/>
  <c r="M65" i="68"/>
  <c r="M64" i="68"/>
  <c r="M63" i="68"/>
  <c r="M62" i="68"/>
  <c r="M61" i="68"/>
  <c r="M60" i="68"/>
  <c r="M59" i="68"/>
  <c r="M58" i="68"/>
  <c r="M57" i="68"/>
  <c r="M56" i="68"/>
  <c r="M55" i="68"/>
  <c r="M54" i="68"/>
  <c r="M53" i="68"/>
  <c r="M52" i="68"/>
  <c r="M51" i="68"/>
  <c r="M50" i="68"/>
  <c r="M49" i="68"/>
  <c r="M48" i="68"/>
  <c r="M47" i="68"/>
  <c r="M46" i="68"/>
  <c r="M45" i="68"/>
  <c r="M44" i="68"/>
  <c r="M43" i="68"/>
  <c r="M42" i="68"/>
  <c r="M41" i="68"/>
  <c r="M40" i="68"/>
  <c r="M39" i="68"/>
  <c r="M38" i="68"/>
  <c r="M37" i="68"/>
  <c r="M36" i="68"/>
  <c r="M35" i="68"/>
  <c r="M34" i="68"/>
  <c r="M33" i="68"/>
  <c r="M32" i="68"/>
  <c r="M31" i="68"/>
  <c r="M30" i="68"/>
  <c r="M29" i="68"/>
  <c r="M28" i="68"/>
  <c r="M27" i="68"/>
  <c r="M26" i="68"/>
  <c r="M25" i="68"/>
  <c r="M24" i="68"/>
  <c r="M23" i="68"/>
  <c r="M22" i="68"/>
  <c r="M21" i="68"/>
  <c r="M20" i="68"/>
  <c r="M19" i="68"/>
  <c r="M18" i="68"/>
  <c r="M73" i="69"/>
  <c r="M72" i="69"/>
  <c r="M71" i="69"/>
  <c r="M70" i="69"/>
  <c r="M69" i="69"/>
  <c r="M68" i="69"/>
  <c r="M67" i="69"/>
  <c r="M66" i="69"/>
  <c r="M65" i="69"/>
  <c r="M64" i="69"/>
  <c r="M63" i="69"/>
  <c r="M62" i="69"/>
  <c r="M61" i="69"/>
  <c r="M60" i="69"/>
  <c r="M59" i="69"/>
  <c r="M58" i="69"/>
  <c r="M57" i="69"/>
  <c r="M56" i="69"/>
  <c r="M55" i="69"/>
  <c r="M54" i="69"/>
  <c r="M53" i="69"/>
  <c r="M52" i="69"/>
  <c r="M51" i="69"/>
  <c r="M50" i="69"/>
  <c r="M49" i="69"/>
  <c r="M48" i="69"/>
  <c r="M47" i="69"/>
  <c r="M46" i="69"/>
  <c r="M45" i="69"/>
  <c r="M44" i="69"/>
  <c r="M43" i="69"/>
  <c r="M42" i="69"/>
  <c r="M41" i="69"/>
  <c r="M40" i="69"/>
  <c r="M39" i="69"/>
  <c r="M38" i="69"/>
  <c r="M37" i="69"/>
  <c r="M36" i="69"/>
  <c r="M35" i="69"/>
  <c r="M34" i="69"/>
  <c r="M33" i="69"/>
  <c r="M32" i="69"/>
  <c r="M31" i="69"/>
  <c r="M30" i="69"/>
  <c r="M29" i="69"/>
  <c r="M28" i="69"/>
  <c r="M27" i="69"/>
  <c r="M26" i="69"/>
  <c r="M25" i="69"/>
  <c r="M24" i="69"/>
  <c r="M23" i="69"/>
  <c r="M22" i="69"/>
  <c r="M21" i="69"/>
  <c r="M20" i="69"/>
  <c r="M19" i="69"/>
  <c r="M18" i="69"/>
  <c r="M73" i="70"/>
  <c r="M72" i="70"/>
  <c r="M71" i="70"/>
  <c r="M70" i="70"/>
  <c r="M69" i="70"/>
  <c r="M68" i="70"/>
  <c r="M67" i="70"/>
  <c r="M66" i="70"/>
  <c r="M65" i="70"/>
  <c r="M64" i="70"/>
  <c r="M63" i="70"/>
  <c r="M62" i="70"/>
  <c r="M61" i="70"/>
  <c r="M60" i="70"/>
  <c r="M59" i="70"/>
  <c r="M58" i="70"/>
  <c r="M57" i="70"/>
  <c r="M56" i="70"/>
  <c r="M55" i="70"/>
  <c r="M54" i="70"/>
  <c r="M53" i="70"/>
  <c r="M52" i="70"/>
  <c r="M51" i="70"/>
  <c r="M50" i="70"/>
  <c r="M49" i="70"/>
  <c r="M48" i="70"/>
  <c r="M47" i="70"/>
  <c r="M46" i="70"/>
  <c r="M45" i="70"/>
  <c r="M44" i="70"/>
  <c r="M43" i="70"/>
  <c r="M42" i="70"/>
  <c r="M41" i="70"/>
  <c r="M40" i="70"/>
  <c r="M39" i="70"/>
  <c r="M38" i="70"/>
  <c r="M37" i="70"/>
  <c r="M36" i="70"/>
  <c r="M35" i="70"/>
  <c r="M34" i="70"/>
  <c r="M33" i="70"/>
  <c r="M32" i="70"/>
  <c r="M31" i="70"/>
  <c r="M30" i="70"/>
  <c r="M29" i="70"/>
  <c r="M28" i="70"/>
  <c r="M27" i="70"/>
  <c r="M26" i="70"/>
  <c r="M25" i="70"/>
  <c r="M24" i="70"/>
  <c r="M23" i="70"/>
  <c r="M22" i="70"/>
  <c r="M21" i="70"/>
  <c r="M20" i="70"/>
  <c r="M19" i="70"/>
  <c r="M18" i="70"/>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52"/>
  <c r="M17" i="53"/>
  <c r="M17" i="54"/>
  <c r="M17" i="55"/>
  <c r="M17" i="56"/>
  <c r="M17" i="57"/>
  <c r="M17" i="58"/>
  <c r="M17" i="59"/>
  <c r="M17" i="60"/>
  <c r="M17" i="61"/>
  <c r="M17" i="62"/>
  <c r="M17" i="63"/>
  <c r="M17" i="64"/>
  <c r="M17" i="65"/>
  <c r="M17" i="66"/>
  <c r="M17" i="67"/>
  <c r="M17" i="68"/>
  <c r="M17" i="69"/>
  <c r="M17" i="70"/>
  <c r="M17" i="7"/>
  <c r="H82" i="53"/>
  <c r="H81" i="53"/>
  <c r="H80" i="53"/>
  <c r="H79" i="53"/>
  <c r="H78" i="53"/>
  <c r="H82" i="54"/>
  <c r="H81" i="54"/>
  <c r="H80" i="54"/>
  <c r="H79" i="54"/>
  <c r="H78" i="54"/>
  <c r="H82" i="55"/>
  <c r="H81" i="55"/>
  <c r="H80" i="55"/>
  <c r="H79" i="55"/>
  <c r="H78" i="55"/>
  <c r="H82" i="56"/>
  <c r="H81" i="56"/>
  <c r="H80" i="56"/>
  <c r="H79" i="56"/>
  <c r="H78" i="56"/>
  <c r="H82" i="57"/>
  <c r="H81" i="57"/>
  <c r="H80" i="57"/>
  <c r="H79" i="57"/>
  <c r="H78" i="57"/>
  <c r="H82" i="58"/>
  <c r="H81" i="58"/>
  <c r="H80" i="58"/>
  <c r="H79" i="58"/>
  <c r="H78" i="58"/>
  <c r="H82" i="59"/>
  <c r="H81" i="59"/>
  <c r="H80" i="59"/>
  <c r="H79" i="59"/>
  <c r="H78" i="59"/>
  <c r="H82" i="60"/>
  <c r="H81" i="60"/>
  <c r="H80" i="60"/>
  <c r="H79" i="60"/>
  <c r="H78" i="60"/>
  <c r="H82" i="61"/>
  <c r="H81" i="61"/>
  <c r="H80" i="61"/>
  <c r="H79" i="61"/>
  <c r="H78" i="61"/>
  <c r="H82" i="62"/>
  <c r="H81" i="62"/>
  <c r="H80" i="62"/>
  <c r="H79" i="62"/>
  <c r="H78" i="62"/>
  <c r="H82" i="63"/>
  <c r="H81" i="63"/>
  <c r="H80" i="63"/>
  <c r="H79" i="63"/>
  <c r="H78" i="63"/>
  <c r="H82" i="64"/>
  <c r="H81" i="64"/>
  <c r="H80" i="64"/>
  <c r="H79" i="64"/>
  <c r="H78" i="64"/>
  <c r="H82" i="65"/>
  <c r="H81" i="65"/>
  <c r="H80" i="65"/>
  <c r="H79" i="65"/>
  <c r="H78" i="65"/>
  <c r="H82" i="66"/>
  <c r="H81" i="66"/>
  <c r="H80" i="66"/>
  <c r="H79" i="66"/>
  <c r="H78" i="66"/>
  <c r="H82" i="67"/>
  <c r="H81" i="67"/>
  <c r="H80" i="67"/>
  <c r="H79" i="67"/>
  <c r="H78" i="67"/>
  <c r="H82" i="68"/>
  <c r="H81" i="68"/>
  <c r="H80" i="68"/>
  <c r="H79" i="68"/>
  <c r="H78" i="68"/>
  <c r="H82" i="69"/>
  <c r="H81" i="69"/>
  <c r="H80" i="69"/>
  <c r="H79" i="69"/>
  <c r="H78" i="69"/>
  <c r="H82" i="70"/>
  <c r="H81" i="70"/>
  <c r="H80" i="70"/>
  <c r="H79" i="70"/>
  <c r="H78" i="70"/>
  <c r="H82" i="52"/>
  <c r="H81" i="52"/>
  <c r="H80" i="52"/>
  <c r="H79" i="52"/>
  <c r="H78" i="52"/>
  <c r="H82" i="7" l="1"/>
  <c r="H81" i="7"/>
  <c r="H80" i="7"/>
  <c r="H79" i="7"/>
  <c r="H78" i="7"/>
  <c r="E84" i="28" l="1"/>
  <c r="E83" i="28"/>
  <c r="E82" i="28"/>
  <c r="E81" i="28"/>
  <c r="E80" i="28"/>
  <c r="D4" i="29" l="1"/>
  <c r="I85" i="28" l="1"/>
  <c r="M85" i="28" s="1"/>
  <c r="I86" i="28"/>
  <c r="M86" i="28" s="1"/>
  <c r="I87" i="28"/>
  <c r="M87" i="28" s="1"/>
  <c r="I88" i="28"/>
  <c r="M88" i="28" s="1"/>
  <c r="M100" i="55" l="1"/>
  <c r="M99" i="55"/>
  <c r="M98" i="55"/>
  <c r="M97" i="55"/>
  <c r="M96" i="55"/>
  <c r="J87" i="55"/>
  <c r="I87" i="55"/>
  <c r="K86" i="55"/>
  <c r="K85" i="55"/>
  <c r="K84" i="55"/>
  <c r="K83" i="55"/>
  <c r="K82" i="55"/>
  <c r="E82" i="55"/>
  <c r="K81" i="55"/>
  <c r="E81" i="55"/>
  <c r="K80" i="55"/>
  <c r="E80" i="55"/>
  <c r="K79" i="55"/>
  <c r="E79" i="55"/>
  <c r="K78" i="55"/>
  <c r="E78" i="55"/>
  <c r="K77" i="55"/>
  <c r="H77" i="55"/>
  <c r="G77" i="55"/>
  <c r="K73" i="55"/>
  <c r="K72" i="55"/>
  <c r="K71" i="55"/>
  <c r="K70" i="55"/>
  <c r="K69" i="55"/>
  <c r="N69" i="55" s="1"/>
  <c r="K68" i="55"/>
  <c r="N68" i="55" s="1"/>
  <c r="K67" i="55"/>
  <c r="N67" i="55" s="1"/>
  <c r="K66" i="55"/>
  <c r="N66" i="55" s="1"/>
  <c r="L65" i="55"/>
  <c r="K65" i="55"/>
  <c r="N65" i="55" s="1"/>
  <c r="G65" i="55"/>
  <c r="F65" i="55"/>
  <c r="E65" i="55"/>
  <c r="L64" i="55"/>
  <c r="K64" i="55"/>
  <c r="N64" i="55" s="1"/>
  <c r="G64" i="55"/>
  <c r="F64" i="55"/>
  <c r="E64" i="55"/>
  <c r="K63" i="55"/>
  <c r="K62" i="55"/>
  <c r="K61" i="55"/>
  <c r="K60" i="55"/>
  <c r="K59" i="55"/>
  <c r="N59" i="55" s="1"/>
  <c r="K58" i="55"/>
  <c r="N58" i="55" s="1"/>
  <c r="K57" i="55"/>
  <c r="N57" i="55" s="1"/>
  <c r="K56" i="55"/>
  <c r="N56" i="55" s="1"/>
  <c r="K55" i="55"/>
  <c r="N55" i="55" s="1"/>
  <c r="K54" i="55"/>
  <c r="N54" i="55" s="1"/>
  <c r="K53" i="55"/>
  <c r="K52" i="55"/>
  <c r="K51" i="55"/>
  <c r="K50" i="55"/>
  <c r="K49" i="55"/>
  <c r="K48" i="55"/>
  <c r="K47" i="55"/>
  <c r="L46" i="55"/>
  <c r="K46" i="55"/>
  <c r="N46" i="55" s="1"/>
  <c r="G46" i="55"/>
  <c r="F46" i="55"/>
  <c r="E46" i="55"/>
  <c r="L45" i="55"/>
  <c r="K45" i="55"/>
  <c r="N45" i="55" s="1"/>
  <c r="G45" i="55"/>
  <c r="F45" i="55"/>
  <c r="E45" i="55"/>
  <c r="K44" i="55"/>
  <c r="N44" i="55" s="1"/>
  <c r="K43" i="55"/>
  <c r="N43" i="55" s="1"/>
  <c r="K42" i="55"/>
  <c r="N42" i="55" s="1"/>
  <c r="K41" i="55"/>
  <c r="N41" i="55" s="1"/>
  <c r="K40" i="55"/>
  <c r="N40" i="55" s="1"/>
  <c r="K39" i="55"/>
  <c r="N39" i="55" s="1"/>
  <c r="K38" i="55"/>
  <c r="N38" i="55" s="1"/>
  <c r="K37" i="55"/>
  <c r="N37" i="55" s="1"/>
  <c r="K36" i="55"/>
  <c r="N36" i="55" s="1"/>
  <c r="K35" i="55"/>
  <c r="N35" i="55" s="1"/>
  <c r="K34" i="55"/>
  <c r="N34" i="55" s="1"/>
  <c r="K33" i="55"/>
  <c r="N33" i="55" s="1"/>
  <c r="K32" i="55"/>
  <c r="N32" i="55" s="1"/>
  <c r="K31" i="55"/>
  <c r="N31" i="55" s="1"/>
  <c r="K30" i="55"/>
  <c r="N30" i="55" s="1"/>
  <c r="K29" i="55"/>
  <c r="N29" i="55" s="1"/>
  <c r="K28" i="55"/>
  <c r="N28" i="55" s="1"/>
  <c r="K27" i="55"/>
  <c r="N27" i="55" s="1"/>
  <c r="K26" i="55"/>
  <c r="N26" i="55" s="1"/>
  <c r="K25" i="55"/>
  <c r="N25" i="55" s="1"/>
  <c r="K24" i="55"/>
  <c r="N24" i="55" s="1"/>
  <c r="K23" i="55"/>
  <c r="N23" i="55" s="1"/>
  <c r="K22" i="55"/>
  <c r="N22" i="55" s="1"/>
  <c r="K21" i="55"/>
  <c r="N21" i="55" s="1"/>
  <c r="K20" i="55"/>
  <c r="N20" i="55" s="1"/>
  <c r="K19" i="55"/>
  <c r="N19" i="55" s="1"/>
  <c r="K18" i="55"/>
  <c r="N18" i="55" s="1"/>
  <c r="K17" i="55"/>
  <c r="N17" i="55" s="1"/>
  <c r="G4" i="55"/>
  <c r="M100" i="56"/>
  <c r="M99" i="56"/>
  <c r="M98" i="56"/>
  <c r="M97" i="56"/>
  <c r="M96" i="56"/>
  <c r="J87" i="56"/>
  <c r="I87" i="56"/>
  <c r="K86" i="56"/>
  <c r="K85" i="56"/>
  <c r="K84" i="56"/>
  <c r="K83" i="56"/>
  <c r="K82" i="56"/>
  <c r="E82" i="56"/>
  <c r="K81" i="56"/>
  <c r="E81" i="56"/>
  <c r="K80" i="56"/>
  <c r="E80" i="56"/>
  <c r="K79" i="56"/>
  <c r="E79" i="56"/>
  <c r="K78" i="56"/>
  <c r="E78" i="56"/>
  <c r="K77" i="56"/>
  <c r="N77" i="56" s="1"/>
  <c r="N87" i="56" s="1"/>
  <c r="H77" i="56"/>
  <c r="G77" i="56"/>
  <c r="K73" i="56"/>
  <c r="K72" i="56"/>
  <c r="K71" i="56"/>
  <c r="K70" i="56"/>
  <c r="K69" i="56"/>
  <c r="N69" i="56" s="1"/>
  <c r="K68" i="56"/>
  <c r="N68" i="56" s="1"/>
  <c r="K67" i="56"/>
  <c r="N67" i="56" s="1"/>
  <c r="K66" i="56"/>
  <c r="N66" i="56" s="1"/>
  <c r="L65" i="56"/>
  <c r="K65" i="56"/>
  <c r="N65" i="56" s="1"/>
  <c r="G65" i="56"/>
  <c r="F65" i="56"/>
  <c r="E65" i="56"/>
  <c r="L64" i="56"/>
  <c r="K64" i="56"/>
  <c r="N64" i="56" s="1"/>
  <c r="G64" i="56"/>
  <c r="F64" i="56"/>
  <c r="E64" i="56"/>
  <c r="K63" i="56"/>
  <c r="K62" i="56"/>
  <c r="K61" i="56"/>
  <c r="K60" i="56"/>
  <c r="K59" i="56"/>
  <c r="N59" i="56" s="1"/>
  <c r="K58" i="56"/>
  <c r="N58" i="56" s="1"/>
  <c r="K57" i="56"/>
  <c r="N57" i="56" s="1"/>
  <c r="K56" i="56"/>
  <c r="N56" i="56" s="1"/>
  <c r="K55" i="56"/>
  <c r="N55" i="56" s="1"/>
  <c r="K54" i="56"/>
  <c r="N54" i="56" s="1"/>
  <c r="K53" i="56"/>
  <c r="K52" i="56"/>
  <c r="K51" i="56"/>
  <c r="K50" i="56"/>
  <c r="K49" i="56"/>
  <c r="K48" i="56"/>
  <c r="K47" i="56"/>
  <c r="L46" i="56"/>
  <c r="K46" i="56"/>
  <c r="N46" i="56" s="1"/>
  <c r="G46" i="56"/>
  <c r="F46" i="56"/>
  <c r="E46" i="56"/>
  <c r="L45" i="56"/>
  <c r="K45" i="56"/>
  <c r="N45" i="56" s="1"/>
  <c r="G45" i="56"/>
  <c r="F45" i="56"/>
  <c r="E45" i="56"/>
  <c r="K44" i="56"/>
  <c r="N44" i="56" s="1"/>
  <c r="K43" i="56"/>
  <c r="N43" i="56" s="1"/>
  <c r="K42" i="56"/>
  <c r="N42" i="56" s="1"/>
  <c r="K41" i="56"/>
  <c r="N41" i="56" s="1"/>
  <c r="K40" i="56"/>
  <c r="N40" i="56" s="1"/>
  <c r="K39" i="56"/>
  <c r="N39" i="56" s="1"/>
  <c r="K38" i="56"/>
  <c r="N38" i="56" s="1"/>
  <c r="K37" i="56"/>
  <c r="N37" i="56" s="1"/>
  <c r="K36" i="56"/>
  <c r="N36" i="56" s="1"/>
  <c r="K35" i="56"/>
  <c r="N35" i="56" s="1"/>
  <c r="K34" i="56"/>
  <c r="N34" i="56" s="1"/>
  <c r="K33" i="56"/>
  <c r="N33" i="56" s="1"/>
  <c r="K32" i="56"/>
  <c r="N32" i="56" s="1"/>
  <c r="K31" i="56"/>
  <c r="N31" i="56" s="1"/>
  <c r="K30" i="56"/>
  <c r="N30" i="56" s="1"/>
  <c r="K29" i="56"/>
  <c r="N29" i="56" s="1"/>
  <c r="K28" i="56"/>
  <c r="N28" i="56" s="1"/>
  <c r="K27" i="56"/>
  <c r="N27" i="56" s="1"/>
  <c r="K26" i="56"/>
  <c r="N26" i="56" s="1"/>
  <c r="K25" i="56"/>
  <c r="N25" i="56" s="1"/>
  <c r="K24" i="56"/>
  <c r="N24" i="56" s="1"/>
  <c r="K23" i="56"/>
  <c r="N23" i="56" s="1"/>
  <c r="K22" i="56"/>
  <c r="N22" i="56" s="1"/>
  <c r="K21" i="56"/>
  <c r="N21" i="56" s="1"/>
  <c r="K20" i="56"/>
  <c r="N20" i="56" s="1"/>
  <c r="K19" i="56"/>
  <c r="N19" i="56" s="1"/>
  <c r="K18" i="56"/>
  <c r="N18" i="56" s="1"/>
  <c r="K17" i="56"/>
  <c r="N17" i="56" s="1"/>
  <c r="G4" i="56"/>
  <c r="M100" i="57"/>
  <c r="M99" i="57"/>
  <c r="M98" i="57"/>
  <c r="M97" i="57"/>
  <c r="M96" i="57"/>
  <c r="J87" i="57"/>
  <c r="I87" i="57"/>
  <c r="K86" i="57"/>
  <c r="K85" i="57"/>
  <c r="K84" i="57"/>
  <c r="K83" i="57"/>
  <c r="K82" i="57"/>
  <c r="E82" i="57"/>
  <c r="K81" i="57"/>
  <c r="E81" i="57"/>
  <c r="K80" i="57"/>
  <c r="E80" i="57"/>
  <c r="K79" i="57"/>
  <c r="E79" i="57"/>
  <c r="K78" i="57"/>
  <c r="E78" i="57"/>
  <c r="K77" i="57"/>
  <c r="N77" i="57" s="1"/>
  <c r="N87" i="57" s="1"/>
  <c r="H77" i="57"/>
  <c r="G77" i="57"/>
  <c r="K73" i="57"/>
  <c r="K72" i="57"/>
  <c r="K71" i="57"/>
  <c r="K70" i="57"/>
  <c r="K69" i="57"/>
  <c r="N69" i="57" s="1"/>
  <c r="K68" i="57"/>
  <c r="N68" i="57" s="1"/>
  <c r="K67" i="57"/>
  <c r="N67" i="57" s="1"/>
  <c r="K66" i="57"/>
  <c r="N66" i="57" s="1"/>
  <c r="L65" i="57"/>
  <c r="K65" i="57"/>
  <c r="N65" i="57" s="1"/>
  <c r="G65" i="57"/>
  <c r="F65" i="57"/>
  <c r="E65" i="57"/>
  <c r="L64" i="57"/>
  <c r="K64" i="57"/>
  <c r="N64" i="57" s="1"/>
  <c r="G64" i="57"/>
  <c r="F64" i="57"/>
  <c r="E64" i="57"/>
  <c r="K63" i="57"/>
  <c r="K62" i="57"/>
  <c r="K61" i="57"/>
  <c r="K60" i="57"/>
  <c r="K59" i="57"/>
  <c r="N59" i="57" s="1"/>
  <c r="K58" i="57"/>
  <c r="N58" i="57" s="1"/>
  <c r="K57" i="57"/>
  <c r="N57" i="57" s="1"/>
  <c r="K56" i="57"/>
  <c r="N56" i="57" s="1"/>
  <c r="K55" i="57"/>
  <c r="N55" i="57" s="1"/>
  <c r="K54" i="57"/>
  <c r="N54" i="57" s="1"/>
  <c r="K53" i="57"/>
  <c r="K52" i="57"/>
  <c r="K51" i="57"/>
  <c r="K50" i="57"/>
  <c r="K49" i="57"/>
  <c r="K48" i="57"/>
  <c r="K47" i="57"/>
  <c r="L46" i="57"/>
  <c r="K46" i="57"/>
  <c r="N46" i="57" s="1"/>
  <c r="G46" i="57"/>
  <c r="F46" i="57"/>
  <c r="E46" i="57"/>
  <c r="L45" i="57"/>
  <c r="K45" i="57"/>
  <c r="N45" i="57" s="1"/>
  <c r="G45" i="57"/>
  <c r="F45" i="57"/>
  <c r="E45" i="57"/>
  <c r="K44" i="57"/>
  <c r="N44" i="57" s="1"/>
  <c r="K43" i="57"/>
  <c r="N43" i="57" s="1"/>
  <c r="K42" i="57"/>
  <c r="N42" i="57" s="1"/>
  <c r="K41" i="57"/>
  <c r="N41" i="57" s="1"/>
  <c r="K40" i="57"/>
  <c r="N40" i="57" s="1"/>
  <c r="K39" i="57"/>
  <c r="N39" i="57" s="1"/>
  <c r="K38" i="57"/>
  <c r="N38" i="57" s="1"/>
  <c r="K37" i="57"/>
  <c r="N37" i="57" s="1"/>
  <c r="K36" i="57"/>
  <c r="N36" i="57" s="1"/>
  <c r="K35" i="57"/>
  <c r="N35" i="57" s="1"/>
  <c r="K34" i="57"/>
  <c r="N34" i="57" s="1"/>
  <c r="K33" i="57"/>
  <c r="N33" i="57" s="1"/>
  <c r="K32" i="57"/>
  <c r="N32" i="57" s="1"/>
  <c r="K31" i="57"/>
  <c r="N31" i="57" s="1"/>
  <c r="K30" i="57"/>
  <c r="N30" i="57" s="1"/>
  <c r="K29" i="57"/>
  <c r="N29" i="57" s="1"/>
  <c r="K28" i="57"/>
  <c r="N28" i="57" s="1"/>
  <c r="K27" i="57"/>
  <c r="N27" i="57" s="1"/>
  <c r="K26" i="57"/>
  <c r="N26" i="57" s="1"/>
  <c r="K25" i="57"/>
  <c r="N25" i="57" s="1"/>
  <c r="K24" i="57"/>
  <c r="N24" i="57" s="1"/>
  <c r="K23" i="57"/>
  <c r="N23" i="57" s="1"/>
  <c r="K22" i="57"/>
  <c r="N22" i="57" s="1"/>
  <c r="K21" i="57"/>
  <c r="N21" i="57" s="1"/>
  <c r="K20" i="57"/>
  <c r="N20" i="57" s="1"/>
  <c r="K19" i="57"/>
  <c r="N19" i="57" s="1"/>
  <c r="K18" i="57"/>
  <c r="N18" i="57" s="1"/>
  <c r="K17" i="57"/>
  <c r="N17" i="57" s="1"/>
  <c r="G4" i="57"/>
  <c r="M100" i="58"/>
  <c r="M99" i="58"/>
  <c r="M98" i="58"/>
  <c r="M97" i="58"/>
  <c r="M96" i="58"/>
  <c r="J87" i="58"/>
  <c r="I87" i="58"/>
  <c r="K86" i="58"/>
  <c r="K85" i="58"/>
  <c r="K84" i="58"/>
  <c r="K83" i="58"/>
  <c r="K82" i="58"/>
  <c r="E82" i="58"/>
  <c r="K81" i="58"/>
  <c r="E81" i="58"/>
  <c r="K80" i="58"/>
  <c r="E80" i="58"/>
  <c r="K79" i="58"/>
  <c r="E79" i="58"/>
  <c r="K78" i="58"/>
  <c r="E78" i="58"/>
  <c r="K77" i="58"/>
  <c r="H77" i="58"/>
  <c r="G77" i="58"/>
  <c r="K73" i="58"/>
  <c r="K72" i="58"/>
  <c r="K71" i="58"/>
  <c r="K70" i="58"/>
  <c r="K69" i="58"/>
  <c r="N69" i="58" s="1"/>
  <c r="K68" i="58"/>
  <c r="N68" i="58" s="1"/>
  <c r="K67" i="58"/>
  <c r="N67" i="58" s="1"/>
  <c r="K66" i="58"/>
  <c r="N66" i="58" s="1"/>
  <c r="L65" i="58"/>
  <c r="K65" i="58"/>
  <c r="N65" i="58" s="1"/>
  <c r="G65" i="58"/>
  <c r="F65" i="58"/>
  <c r="E65" i="58"/>
  <c r="L64" i="58"/>
  <c r="K64" i="58"/>
  <c r="N64" i="58" s="1"/>
  <c r="G64" i="58"/>
  <c r="F64" i="58"/>
  <c r="E64" i="58"/>
  <c r="K63" i="58"/>
  <c r="K62" i="58"/>
  <c r="K61" i="58"/>
  <c r="K60" i="58"/>
  <c r="K59" i="58"/>
  <c r="N59" i="58" s="1"/>
  <c r="K58" i="58"/>
  <c r="N58" i="58" s="1"/>
  <c r="K57" i="58"/>
  <c r="N57" i="58" s="1"/>
  <c r="K56" i="58"/>
  <c r="N56" i="58" s="1"/>
  <c r="K55" i="58"/>
  <c r="N55" i="58" s="1"/>
  <c r="K54" i="58"/>
  <c r="N54" i="58" s="1"/>
  <c r="K53" i="58"/>
  <c r="K52" i="58"/>
  <c r="K51" i="58"/>
  <c r="K50" i="58"/>
  <c r="K49" i="58"/>
  <c r="K48" i="58"/>
  <c r="K47" i="58"/>
  <c r="L46" i="58"/>
  <c r="K46" i="58"/>
  <c r="N46" i="58" s="1"/>
  <c r="G46" i="58"/>
  <c r="F46" i="58"/>
  <c r="E46" i="58"/>
  <c r="L45" i="58"/>
  <c r="K45" i="58"/>
  <c r="N45" i="58" s="1"/>
  <c r="G45" i="58"/>
  <c r="F45" i="58"/>
  <c r="E45" i="58"/>
  <c r="K44" i="58"/>
  <c r="N44" i="58" s="1"/>
  <c r="K43" i="58"/>
  <c r="N43" i="58" s="1"/>
  <c r="K42" i="58"/>
  <c r="N42" i="58" s="1"/>
  <c r="K41" i="58"/>
  <c r="N41" i="58" s="1"/>
  <c r="K40" i="58"/>
  <c r="N40" i="58" s="1"/>
  <c r="K39" i="58"/>
  <c r="N39" i="58" s="1"/>
  <c r="K38" i="58"/>
  <c r="N38" i="58" s="1"/>
  <c r="K37" i="58"/>
  <c r="N37" i="58" s="1"/>
  <c r="K36" i="58"/>
  <c r="N36" i="58" s="1"/>
  <c r="K35" i="58"/>
  <c r="N35" i="58" s="1"/>
  <c r="K34" i="58"/>
  <c r="N34" i="58" s="1"/>
  <c r="K33" i="58"/>
  <c r="N33" i="58" s="1"/>
  <c r="K32" i="58"/>
  <c r="N32" i="58" s="1"/>
  <c r="K31" i="58"/>
  <c r="N31" i="58" s="1"/>
  <c r="K30" i="58"/>
  <c r="N30" i="58" s="1"/>
  <c r="K29" i="58"/>
  <c r="N29" i="58" s="1"/>
  <c r="K28" i="58"/>
  <c r="N28" i="58" s="1"/>
  <c r="K27" i="58"/>
  <c r="N27" i="58" s="1"/>
  <c r="K26" i="58"/>
  <c r="N26" i="58" s="1"/>
  <c r="K25" i="58"/>
  <c r="N25" i="58" s="1"/>
  <c r="K24" i="58"/>
  <c r="N24" i="58" s="1"/>
  <c r="K23" i="58"/>
  <c r="N23" i="58" s="1"/>
  <c r="K22" i="58"/>
  <c r="N22" i="58" s="1"/>
  <c r="K21" i="58"/>
  <c r="N21" i="58" s="1"/>
  <c r="K20" i="58"/>
  <c r="N20" i="58" s="1"/>
  <c r="K19" i="58"/>
  <c r="N19" i="58" s="1"/>
  <c r="K18" i="58"/>
  <c r="N18" i="58" s="1"/>
  <c r="K17" i="58"/>
  <c r="N17" i="58" s="1"/>
  <c r="G4" i="58"/>
  <c r="M100" i="59"/>
  <c r="M99" i="59"/>
  <c r="M98" i="59"/>
  <c r="M97" i="59"/>
  <c r="M96" i="59"/>
  <c r="J87" i="59"/>
  <c r="I87" i="59"/>
  <c r="K86" i="59"/>
  <c r="K85" i="59"/>
  <c r="K84" i="59"/>
  <c r="K83" i="59"/>
  <c r="K82" i="59"/>
  <c r="E82" i="59"/>
  <c r="K81" i="59"/>
  <c r="E81" i="59"/>
  <c r="K80" i="59"/>
  <c r="E80" i="59"/>
  <c r="K79" i="59"/>
  <c r="E79" i="59"/>
  <c r="K78" i="59"/>
  <c r="E78" i="59"/>
  <c r="K77" i="59"/>
  <c r="N77" i="59" s="1"/>
  <c r="N87" i="59" s="1"/>
  <c r="H77" i="59"/>
  <c r="G77" i="59"/>
  <c r="K73" i="59"/>
  <c r="K72" i="59"/>
  <c r="K71" i="59"/>
  <c r="K70" i="59"/>
  <c r="K69" i="59"/>
  <c r="N69" i="59" s="1"/>
  <c r="K68" i="59"/>
  <c r="N68" i="59" s="1"/>
  <c r="K67" i="59"/>
  <c r="N67" i="59" s="1"/>
  <c r="K66" i="59"/>
  <c r="N66" i="59" s="1"/>
  <c r="L65" i="59"/>
  <c r="K65" i="59"/>
  <c r="N65" i="59" s="1"/>
  <c r="G65" i="59"/>
  <c r="F65" i="59"/>
  <c r="E65" i="59"/>
  <c r="L64" i="59"/>
  <c r="K64" i="59"/>
  <c r="N64" i="59" s="1"/>
  <c r="G64" i="59"/>
  <c r="F64" i="59"/>
  <c r="E64" i="59"/>
  <c r="K63" i="59"/>
  <c r="K62" i="59"/>
  <c r="K61" i="59"/>
  <c r="K60" i="59"/>
  <c r="K59" i="59"/>
  <c r="N59" i="59" s="1"/>
  <c r="K58" i="59"/>
  <c r="N58" i="59" s="1"/>
  <c r="K57" i="59"/>
  <c r="N57" i="59" s="1"/>
  <c r="K56" i="59"/>
  <c r="N56" i="59" s="1"/>
  <c r="K55" i="59"/>
  <c r="N55" i="59" s="1"/>
  <c r="K54" i="59"/>
  <c r="N54" i="59" s="1"/>
  <c r="K53" i="59"/>
  <c r="K52" i="59"/>
  <c r="K51" i="59"/>
  <c r="K50" i="59"/>
  <c r="K49" i="59"/>
  <c r="K48" i="59"/>
  <c r="K47" i="59"/>
  <c r="L46" i="59"/>
  <c r="K46" i="59"/>
  <c r="N46" i="59" s="1"/>
  <c r="G46" i="59"/>
  <c r="F46" i="59"/>
  <c r="E46" i="59"/>
  <c r="L45" i="59"/>
  <c r="K45" i="59"/>
  <c r="N45" i="59" s="1"/>
  <c r="G45" i="59"/>
  <c r="F45" i="59"/>
  <c r="E45" i="59"/>
  <c r="K44" i="59"/>
  <c r="N44" i="59" s="1"/>
  <c r="K43" i="59"/>
  <c r="N43" i="59" s="1"/>
  <c r="K42" i="59"/>
  <c r="N42" i="59" s="1"/>
  <c r="K41" i="59"/>
  <c r="N41" i="59" s="1"/>
  <c r="K40" i="59"/>
  <c r="N40" i="59" s="1"/>
  <c r="K39" i="59"/>
  <c r="N39" i="59" s="1"/>
  <c r="K38" i="59"/>
  <c r="N38" i="59" s="1"/>
  <c r="K37" i="59"/>
  <c r="N37" i="59" s="1"/>
  <c r="K36" i="59"/>
  <c r="N36" i="59" s="1"/>
  <c r="K35" i="59"/>
  <c r="N35" i="59" s="1"/>
  <c r="K34" i="59"/>
  <c r="N34" i="59" s="1"/>
  <c r="K33" i="59"/>
  <c r="N33" i="59" s="1"/>
  <c r="K32" i="59"/>
  <c r="N32" i="59" s="1"/>
  <c r="K31" i="59"/>
  <c r="N31" i="59" s="1"/>
  <c r="K30" i="59"/>
  <c r="N30" i="59" s="1"/>
  <c r="K29" i="59"/>
  <c r="N29" i="59" s="1"/>
  <c r="K28" i="59"/>
  <c r="N28" i="59" s="1"/>
  <c r="K27" i="59"/>
  <c r="N27" i="59" s="1"/>
  <c r="K26" i="59"/>
  <c r="N26" i="59" s="1"/>
  <c r="K25" i="59"/>
  <c r="N25" i="59" s="1"/>
  <c r="K24" i="59"/>
  <c r="N24" i="59" s="1"/>
  <c r="K23" i="59"/>
  <c r="N23" i="59" s="1"/>
  <c r="K22" i="59"/>
  <c r="N22" i="59" s="1"/>
  <c r="K21" i="59"/>
  <c r="N21" i="59" s="1"/>
  <c r="K20" i="59"/>
  <c r="N20" i="59" s="1"/>
  <c r="K19" i="59"/>
  <c r="N19" i="59" s="1"/>
  <c r="K18" i="59"/>
  <c r="N18" i="59" s="1"/>
  <c r="K17" i="59"/>
  <c r="N17" i="59" s="1"/>
  <c r="G4" i="59"/>
  <c r="M100" i="60"/>
  <c r="M99" i="60"/>
  <c r="M98" i="60"/>
  <c r="M97" i="60"/>
  <c r="M96" i="60"/>
  <c r="J87" i="60"/>
  <c r="I87" i="60"/>
  <c r="K86" i="60"/>
  <c r="K85" i="60"/>
  <c r="K84" i="60"/>
  <c r="K83" i="60"/>
  <c r="K82" i="60"/>
  <c r="E82" i="60"/>
  <c r="K81" i="60"/>
  <c r="E81" i="60"/>
  <c r="K80" i="60"/>
  <c r="E80" i="60"/>
  <c r="K79" i="60"/>
  <c r="E79" i="60"/>
  <c r="K78" i="60"/>
  <c r="E78" i="60"/>
  <c r="K77" i="60"/>
  <c r="N77" i="60" s="1"/>
  <c r="N87" i="60" s="1"/>
  <c r="H77" i="60"/>
  <c r="G77" i="60"/>
  <c r="K73" i="60"/>
  <c r="K72" i="60"/>
  <c r="K71" i="60"/>
  <c r="K70" i="60"/>
  <c r="K69" i="60"/>
  <c r="N69" i="60" s="1"/>
  <c r="K68" i="60"/>
  <c r="N68" i="60" s="1"/>
  <c r="K67" i="60"/>
  <c r="N67" i="60" s="1"/>
  <c r="K66" i="60"/>
  <c r="N66" i="60" s="1"/>
  <c r="L65" i="60"/>
  <c r="K65" i="60"/>
  <c r="N65" i="60" s="1"/>
  <c r="G65" i="60"/>
  <c r="F65" i="60"/>
  <c r="E65" i="60"/>
  <c r="L64" i="60"/>
  <c r="K64" i="60"/>
  <c r="N64" i="60" s="1"/>
  <c r="G64" i="60"/>
  <c r="F64" i="60"/>
  <c r="E64" i="60"/>
  <c r="K63" i="60"/>
  <c r="K62" i="60"/>
  <c r="K61" i="60"/>
  <c r="K60" i="60"/>
  <c r="K59" i="60"/>
  <c r="N59" i="60" s="1"/>
  <c r="K58" i="60"/>
  <c r="N58" i="60" s="1"/>
  <c r="K57" i="60"/>
  <c r="N57" i="60" s="1"/>
  <c r="K56" i="60"/>
  <c r="N56" i="60" s="1"/>
  <c r="K55" i="60"/>
  <c r="N55" i="60" s="1"/>
  <c r="K54" i="60"/>
  <c r="N54" i="60" s="1"/>
  <c r="K53" i="60"/>
  <c r="K52" i="60"/>
  <c r="K51" i="60"/>
  <c r="K50" i="60"/>
  <c r="K49" i="60"/>
  <c r="K48" i="60"/>
  <c r="K47" i="60"/>
  <c r="L46" i="60"/>
  <c r="K46" i="60"/>
  <c r="N46" i="60" s="1"/>
  <c r="G46" i="60"/>
  <c r="F46" i="60"/>
  <c r="E46" i="60"/>
  <c r="L45" i="60"/>
  <c r="K45" i="60"/>
  <c r="N45" i="60" s="1"/>
  <c r="G45" i="60"/>
  <c r="F45" i="60"/>
  <c r="E45" i="60"/>
  <c r="K44" i="60"/>
  <c r="N44" i="60" s="1"/>
  <c r="K43" i="60"/>
  <c r="N43" i="60" s="1"/>
  <c r="K42" i="60"/>
  <c r="N42" i="60" s="1"/>
  <c r="K41" i="60"/>
  <c r="N41" i="60" s="1"/>
  <c r="K40" i="60"/>
  <c r="N40" i="60" s="1"/>
  <c r="K39" i="60"/>
  <c r="N39" i="60" s="1"/>
  <c r="K38" i="60"/>
  <c r="N38" i="60" s="1"/>
  <c r="K37" i="60"/>
  <c r="N37" i="60" s="1"/>
  <c r="K36" i="60"/>
  <c r="N36" i="60" s="1"/>
  <c r="K35" i="60"/>
  <c r="N35" i="60" s="1"/>
  <c r="K34" i="60"/>
  <c r="N34" i="60" s="1"/>
  <c r="K33" i="60"/>
  <c r="N33" i="60" s="1"/>
  <c r="K32" i="60"/>
  <c r="N32" i="60" s="1"/>
  <c r="K31" i="60"/>
  <c r="N31" i="60" s="1"/>
  <c r="K30" i="60"/>
  <c r="N30" i="60" s="1"/>
  <c r="K29" i="60"/>
  <c r="N29" i="60" s="1"/>
  <c r="K28" i="60"/>
  <c r="N28" i="60" s="1"/>
  <c r="K27" i="60"/>
  <c r="N27" i="60" s="1"/>
  <c r="K26" i="60"/>
  <c r="N26" i="60" s="1"/>
  <c r="K25" i="60"/>
  <c r="N25" i="60" s="1"/>
  <c r="K24" i="60"/>
  <c r="N24" i="60" s="1"/>
  <c r="K23" i="60"/>
  <c r="N23" i="60" s="1"/>
  <c r="K22" i="60"/>
  <c r="N22" i="60" s="1"/>
  <c r="K21" i="60"/>
  <c r="N21" i="60" s="1"/>
  <c r="K20" i="60"/>
  <c r="N20" i="60" s="1"/>
  <c r="K19" i="60"/>
  <c r="N19" i="60" s="1"/>
  <c r="K18" i="60"/>
  <c r="N18" i="60" s="1"/>
  <c r="K17" i="60"/>
  <c r="N17" i="60" s="1"/>
  <c r="G4" i="60"/>
  <c r="M100" i="61"/>
  <c r="M99" i="61"/>
  <c r="M98" i="61"/>
  <c r="M97" i="61"/>
  <c r="M96" i="61"/>
  <c r="J87" i="61"/>
  <c r="I87" i="61"/>
  <c r="K86" i="61"/>
  <c r="K85" i="61"/>
  <c r="K84" i="61"/>
  <c r="K83" i="61"/>
  <c r="K82" i="61"/>
  <c r="E82" i="61"/>
  <c r="K81" i="61"/>
  <c r="E81" i="61"/>
  <c r="K80" i="61"/>
  <c r="E80" i="61"/>
  <c r="K79" i="61"/>
  <c r="E79" i="61"/>
  <c r="K78" i="61"/>
  <c r="E78" i="61"/>
  <c r="K77" i="61"/>
  <c r="N77" i="61" s="1"/>
  <c r="N87" i="61" s="1"/>
  <c r="H77" i="61"/>
  <c r="G77" i="61"/>
  <c r="K73" i="61"/>
  <c r="K72" i="61"/>
  <c r="K71" i="61"/>
  <c r="K70" i="61"/>
  <c r="K69" i="61"/>
  <c r="N69" i="61" s="1"/>
  <c r="K68" i="61"/>
  <c r="N68" i="61" s="1"/>
  <c r="K67" i="61"/>
  <c r="N67" i="61" s="1"/>
  <c r="K66" i="61"/>
  <c r="N66" i="61" s="1"/>
  <c r="L65" i="61"/>
  <c r="K65" i="61"/>
  <c r="N65" i="61" s="1"/>
  <c r="G65" i="61"/>
  <c r="F65" i="61"/>
  <c r="E65" i="61"/>
  <c r="L64" i="61"/>
  <c r="K64" i="61"/>
  <c r="N64" i="61" s="1"/>
  <c r="G64" i="61"/>
  <c r="F64" i="61"/>
  <c r="E64" i="61"/>
  <c r="K63" i="61"/>
  <c r="K62" i="61"/>
  <c r="K61" i="61"/>
  <c r="K60" i="61"/>
  <c r="K59" i="61"/>
  <c r="N59" i="61" s="1"/>
  <c r="K58" i="61"/>
  <c r="N58" i="61" s="1"/>
  <c r="K57" i="61"/>
  <c r="N57" i="61" s="1"/>
  <c r="K56" i="61"/>
  <c r="N56" i="61" s="1"/>
  <c r="K55" i="61"/>
  <c r="N55" i="61" s="1"/>
  <c r="K54" i="61"/>
  <c r="N54" i="61" s="1"/>
  <c r="K53" i="61"/>
  <c r="K52" i="61"/>
  <c r="K51" i="61"/>
  <c r="K50" i="61"/>
  <c r="K49" i="61"/>
  <c r="K48" i="61"/>
  <c r="K47" i="61"/>
  <c r="L46" i="61"/>
  <c r="K46" i="61"/>
  <c r="N46" i="61" s="1"/>
  <c r="G46" i="61"/>
  <c r="F46" i="61"/>
  <c r="E46" i="61"/>
  <c r="L45" i="61"/>
  <c r="K45" i="61"/>
  <c r="N45" i="61" s="1"/>
  <c r="G45" i="61"/>
  <c r="F45" i="61"/>
  <c r="E45" i="61"/>
  <c r="K44" i="61"/>
  <c r="N44" i="61" s="1"/>
  <c r="K43" i="61"/>
  <c r="N43" i="61" s="1"/>
  <c r="K42" i="61"/>
  <c r="N42" i="61" s="1"/>
  <c r="K41" i="61"/>
  <c r="N41" i="61" s="1"/>
  <c r="K40" i="61"/>
  <c r="N40" i="61" s="1"/>
  <c r="K39" i="61"/>
  <c r="N39" i="61" s="1"/>
  <c r="K38" i="61"/>
  <c r="N38" i="61" s="1"/>
  <c r="K37" i="61"/>
  <c r="N37" i="61" s="1"/>
  <c r="K36" i="61"/>
  <c r="N36" i="61" s="1"/>
  <c r="K35" i="61"/>
  <c r="N35" i="61" s="1"/>
  <c r="K34" i="61"/>
  <c r="N34" i="61" s="1"/>
  <c r="K33" i="61"/>
  <c r="N33" i="61" s="1"/>
  <c r="K32" i="61"/>
  <c r="N32" i="61" s="1"/>
  <c r="K31" i="61"/>
  <c r="N31" i="61" s="1"/>
  <c r="K30" i="61"/>
  <c r="N30" i="61" s="1"/>
  <c r="K29" i="61"/>
  <c r="N29" i="61" s="1"/>
  <c r="K28" i="61"/>
  <c r="N28" i="61" s="1"/>
  <c r="K27" i="61"/>
  <c r="N27" i="61" s="1"/>
  <c r="K26" i="61"/>
  <c r="N26" i="61" s="1"/>
  <c r="K25" i="61"/>
  <c r="N25" i="61" s="1"/>
  <c r="K24" i="61"/>
  <c r="N24" i="61" s="1"/>
  <c r="K23" i="61"/>
  <c r="N23" i="61" s="1"/>
  <c r="K22" i="61"/>
  <c r="N22" i="61" s="1"/>
  <c r="K21" i="61"/>
  <c r="N21" i="61" s="1"/>
  <c r="K20" i="61"/>
  <c r="N20" i="61" s="1"/>
  <c r="K19" i="61"/>
  <c r="N19" i="61" s="1"/>
  <c r="K18" i="61"/>
  <c r="N18" i="61" s="1"/>
  <c r="K17" i="61"/>
  <c r="N17" i="61" s="1"/>
  <c r="G4" i="61"/>
  <c r="M100" i="62"/>
  <c r="M99" i="62"/>
  <c r="M98" i="62"/>
  <c r="M97" i="62"/>
  <c r="M96" i="62"/>
  <c r="J87" i="62"/>
  <c r="I87" i="62"/>
  <c r="K86" i="62"/>
  <c r="K85" i="62"/>
  <c r="K84" i="62"/>
  <c r="K83" i="62"/>
  <c r="K82" i="62"/>
  <c r="E82" i="62"/>
  <c r="K81" i="62"/>
  <c r="E81" i="62"/>
  <c r="K80" i="62"/>
  <c r="E80" i="62"/>
  <c r="K79" i="62"/>
  <c r="E79" i="62"/>
  <c r="K78" i="62"/>
  <c r="E78" i="62"/>
  <c r="K77" i="62"/>
  <c r="N77" i="62" s="1"/>
  <c r="N87" i="62" s="1"/>
  <c r="H77" i="62"/>
  <c r="G77" i="62"/>
  <c r="K73" i="62"/>
  <c r="K72" i="62"/>
  <c r="K71" i="62"/>
  <c r="K70" i="62"/>
  <c r="K69" i="62"/>
  <c r="N69" i="62" s="1"/>
  <c r="K68" i="62"/>
  <c r="N68" i="62" s="1"/>
  <c r="K67" i="62"/>
  <c r="N67" i="62" s="1"/>
  <c r="K66" i="62"/>
  <c r="N66" i="62" s="1"/>
  <c r="L65" i="62"/>
  <c r="K65" i="62"/>
  <c r="N65" i="62" s="1"/>
  <c r="G65" i="62"/>
  <c r="F65" i="62"/>
  <c r="E65" i="62"/>
  <c r="L64" i="62"/>
  <c r="K64" i="62"/>
  <c r="N64" i="62" s="1"/>
  <c r="G64" i="62"/>
  <c r="F64" i="62"/>
  <c r="E64" i="62"/>
  <c r="K63" i="62"/>
  <c r="K62" i="62"/>
  <c r="K61" i="62"/>
  <c r="K60" i="62"/>
  <c r="K59" i="62"/>
  <c r="N59" i="62" s="1"/>
  <c r="K58" i="62"/>
  <c r="N58" i="62" s="1"/>
  <c r="K57" i="62"/>
  <c r="N57" i="62" s="1"/>
  <c r="K56" i="62"/>
  <c r="N56" i="62" s="1"/>
  <c r="K55" i="62"/>
  <c r="N55" i="62" s="1"/>
  <c r="K54" i="62"/>
  <c r="N54" i="62" s="1"/>
  <c r="K53" i="62"/>
  <c r="K52" i="62"/>
  <c r="K51" i="62"/>
  <c r="K50" i="62"/>
  <c r="K49" i="62"/>
  <c r="K48" i="62"/>
  <c r="K47" i="62"/>
  <c r="L46" i="62"/>
  <c r="K46" i="62"/>
  <c r="N46" i="62" s="1"/>
  <c r="G46" i="62"/>
  <c r="F46" i="62"/>
  <c r="E46" i="62"/>
  <c r="L45" i="62"/>
  <c r="K45" i="62"/>
  <c r="N45" i="62" s="1"/>
  <c r="G45" i="62"/>
  <c r="F45" i="62"/>
  <c r="E45" i="62"/>
  <c r="K44" i="62"/>
  <c r="N44" i="62" s="1"/>
  <c r="K43" i="62"/>
  <c r="N43" i="62" s="1"/>
  <c r="K42" i="62"/>
  <c r="N42" i="62" s="1"/>
  <c r="K41" i="62"/>
  <c r="N41" i="62" s="1"/>
  <c r="K40" i="62"/>
  <c r="N40" i="62" s="1"/>
  <c r="K39" i="62"/>
  <c r="N39" i="62" s="1"/>
  <c r="K38" i="62"/>
  <c r="N38" i="62" s="1"/>
  <c r="K37" i="62"/>
  <c r="N37" i="62" s="1"/>
  <c r="K36" i="62"/>
  <c r="N36" i="62" s="1"/>
  <c r="K35" i="62"/>
  <c r="N35" i="62" s="1"/>
  <c r="K34" i="62"/>
  <c r="N34" i="62" s="1"/>
  <c r="K33" i="62"/>
  <c r="N33" i="62" s="1"/>
  <c r="K32" i="62"/>
  <c r="N32" i="62" s="1"/>
  <c r="K31" i="62"/>
  <c r="N31" i="62" s="1"/>
  <c r="K30" i="62"/>
  <c r="N30" i="62" s="1"/>
  <c r="K29" i="62"/>
  <c r="N29" i="62" s="1"/>
  <c r="K28" i="62"/>
  <c r="N28" i="62" s="1"/>
  <c r="K27" i="62"/>
  <c r="N27" i="62" s="1"/>
  <c r="K26" i="62"/>
  <c r="N26" i="62" s="1"/>
  <c r="K25" i="62"/>
  <c r="N25" i="62" s="1"/>
  <c r="K24" i="62"/>
  <c r="N24" i="62" s="1"/>
  <c r="K23" i="62"/>
  <c r="N23" i="62" s="1"/>
  <c r="K22" i="62"/>
  <c r="N22" i="62" s="1"/>
  <c r="K21" i="62"/>
  <c r="N21" i="62" s="1"/>
  <c r="K20" i="62"/>
  <c r="N20" i="62" s="1"/>
  <c r="K19" i="62"/>
  <c r="N19" i="62" s="1"/>
  <c r="K18" i="62"/>
  <c r="N18" i="62" s="1"/>
  <c r="K17" i="62"/>
  <c r="N17" i="62" s="1"/>
  <c r="G4" i="62"/>
  <c r="M100" i="63"/>
  <c r="M99" i="63"/>
  <c r="M98" i="63"/>
  <c r="M97" i="63"/>
  <c r="M96" i="63"/>
  <c r="J87" i="63"/>
  <c r="I87" i="63"/>
  <c r="K86" i="63"/>
  <c r="K85" i="63"/>
  <c r="K84" i="63"/>
  <c r="K83" i="63"/>
  <c r="K82" i="63"/>
  <c r="E82" i="63"/>
  <c r="K81" i="63"/>
  <c r="E81" i="63"/>
  <c r="K80" i="63"/>
  <c r="E80" i="63"/>
  <c r="K79" i="63"/>
  <c r="E79" i="63"/>
  <c r="K78" i="63"/>
  <c r="E78" i="63"/>
  <c r="K77" i="63"/>
  <c r="N77" i="63" s="1"/>
  <c r="N87" i="63" s="1"/>
  <c r="H77" i="63"/>
  <c r="G77" i="63"/>
  <c r="K73" i="63"/>
  <c r="K72" i="63"/>
  <c r="K71" i="63"/>
  <c r="K70" i="63"/>
  <c r="K69" i="63"/>
  <c r="N69" i="63" s="1"/>
  <c r="K68" i="63"/>
  <c r="N68" i="63" s="1"/>
  <c r="K67" i="63"/>
  <c r="N67" i="63" s="1"/>
  <c r="K66" i="63"/>
  <c r="N66" i="63" s="1"/>
  <c r="L65" i="63"/>
  <c r="K65" i="63"/>
  <c r="N65" i="63" s="1"/>
  <c r="G65" i="63"/>
  <c r="F65" i="63"/>
  <c r="E65" i="63"/>
  <c r="L64" i="63"/>
  <c r="K64" i="63"/>
  <c r="N64" i="63" s="1"/>
  <c r="G64" i="63"/>
  <c r="F64" i="63"/>
  <c r="E64" i="63"/>
  <c r="K63" i="63"/>
  <c r="K62" i="63"/>
  <c r="K61" i="63"/>
  <c r="K60" i="63"/>
  <c r="K59" i="63"/>
  <c r="N59" i="63" s="1"/>
  <c r="K58" i="63"/>
  <c r="N58" i="63" s="1"/>
  <c r="K57" i="63"/>
  <c r="N57" i="63" s="1"/>
  <c r="K56" i="63"/>
  <c r="N56" i="63" s="1"/>
  <c r="K55" i="63"/>
  <c r="N55" i="63" s="1"/>
  <c r="K54" i="63"/>
  <c r="N54" i="63" s="1"/>
  <c r="K53" i="63"/>
  <c r="K52" i="63"/>
  <c r="K51" i="63"/>
  <c r="K50" i="63"/>
  <c r="K49" i="63"/>
  <c r="K48" i="63"/>
  <c r="K47" i="63"/>
  <c r="L46" i="63"/>
  <c r="K46" i="63"/>
  <c r="N46" i="63" s="1"/>
  <c r="G46" i="63"/>
  <c r="F46" i="63"/>
  <c r="E46" i="63"/>
  <c r="L45" i="63"/>
  <c r="K45" i="63"/>
  <c r="N45" i="63" s="1"/>
  <c r="G45" i="63"/>
  <c r="F45" i="63"/>
  <c r="E45" i="63"/>
  <c r="K44" i="63"/>
  <c r="N44" i="63" s="1"/>
  <c r="K43" i="63"/>
  <c r="N43" i="63" s="1"/>
  <c r="K42" i="63"/>
  <c r="N42" i="63" s="1"/>
  <c r="K41" i="63"/>
  <c r="N41" i="63" s="1"/>
  <c r="K40" i="63"/>
  <c r="N40" i="63" s="1"/>
  <c r="K39" i="63"/>
  <c r="N39" i="63" s="1"/>
  <c r="K38" i="63"/>
  <c r="N38" i="63" s="1"/>
  <c r="K37" i="63"/>
  <c r="N37" i="63" s="1"/>
  <c r="K36" i="63"/>
  <c r="N36" i="63" s="1"/>
  <c r="K35" i="63"/>
  <c r="N35" i="63" s="1"/>
  <c r="K34" i="63"/>
  <c r="N34" i="63" s="1"/>
  <c r="K33" i="63"/>
  <c r="N33" i="63" s="1"/>
  <c r="K32" i="63"/>
  <c r="N32" i="63" s="1"/>
  <c r="K31" i="63"/>
  <c r="N31" i="63" s="1"/>
  <c r="K30" i="63"/>
  <c r="N30" i="63" s="1"/>
  <c r="K29" i="63"/>
  <c r="N29" i="63" s="1"/>
  <c r="K28" i="63"/>
  <c r="N28" i="63" s="1"/>
  <c r="K27" i="63"/>
  <c r="N27" i="63" s="1"/>
  <c r="K26" i="63"/>
  <c r="N26" i="63" s="1"/>
  <c r="K25" i="63"/>
  <c r="N25" i="63" s="1"/>
  <c r="K24" i="63"/>
  <c r="N24" i="63" s="1"/>
  <c r="K23" i="63"/>
  <c r="N23" i="63" s="1"/>
  <c r="K22" i="63"/>
  <c r="N22" i="63" s="1"/>
  <c r="K21" i="63"/>
  <c r="N21" i="63" s="1"/>
  <c r="K20" i="63"/>
  <c r="N20" i="63" s="1"/>
  <c r="K19" i="63"/>
  <c r="N19" i="63" s="1"/>
  <c r="K18" i="63"/>
  <c r="N18" i="63" s="1"/>
  <c r="K17" i="63"/>
  <c r="N17" i="63" s="1"/>
  <c r="G4" i="63"/>
  <c r="M100" i="64"/>
  <c r="M99" i="64"/>
  <c r="M98" i="64"/>
  <c r="M97" i="64"/>
  <c r="M96" i="64"/>
  <c r="M87" i="64"/>
  <c r="J87" i="64"/>
  <c r="I87" i="64"/>
  <c r="K86" i="64"/>
  <c r="K85" i="64"/>
  <c r="K84" i="64"/>
  <c r="K83" i="64"/>
  <c r="K82" i="64"/>
  <c r="E82" i="64"/>
  <c r="K81" i="64"/>
  <c r="E81" i="64"/>
  <c r="K80" i="64"/>
  <c r="E80" i="64"/>
  <c r="K79" i="64"/>
  <c r="E79" i="64"/>
  <c r="K78" i="64"/>
  <c r="E78" i="64"/>
  <c r="K77" i="64"/>
  <c r="H77" i="64"/>
  <c r="G77" i="64"/>
  <c r="K73" i="64"/>
  <c r="K72" i="64"/>
  <c r="K71" i="64"/>
  <c r="K70" i="64"/>
  <c r="K69" i="64"/>
  <c r="N69" i="64" s="1"/>
  <c r="K68" i="64"/>
  <c r="N68" i="64" s="1"/>
  <c r="K67" i="64"/>
  <c r="N67" i="64" s="1"/>
  <c r="K66" i="64"/>
  <c r="N66" i="64" s="1"/>
  <c r="L65" i="64"/>
  <c r="K65" i="64"/>
  <c r="N65" i="64" s="1"/>
  <c r="G65" i="64"/>
  <c r="F65" i="64"/>
  <c r="E65" i="64"/>
  <c r="L64" i="64"/>
  <c r="K64" i="64"/>
  <c r="N64" i="64" s="1"/>
  <c r="G64" i="64"/>
  <c r="F64" i="64"/>
  <c r="E64" i="64"/>
  <c r="K63" i="64"/>
  <c r="K62" i="64"/>
  <c r="K61" i="64"/>
  <c r="K60" i="64"/>
  <c r="K59" i="64"/>
  <c r="N59" i="64" s="1"/>
  <c r="K58" i="64"/>
  <c r="N58" i="64" s="1"/>
  <c r="K57" i="64"/>
  <c r="N57" i="64" s="1"/>
  <c r="K56" i="64"/>
  <c r="N56" i="64" s="1"/>
  <c r="K55" i="64"/>
  <c r="N55" i="64" s="1"/>
  <c r="K54" i="64"/>
  <c r="N54" i="64" s="1"/>
  <c r="K53" i="64"/>
  <c r="K52" i="64"/>
  <c r="K51" i="64"/>
  <c r="K50" i="64"/>
  <c r="K49" i="64"/>
  <c r="K48" i="64"/>
  <c r="K47" i="64"/>
  <c r="L46" i="64"/>
  <c r="K46" i="64"/>
  <c r="N46" i="64" s="1"/>
  <c r="G46" i="64"/>
  <c r="F46" i="64"/>
  <c r="E46" i="64"/>
  <c r="L45" i="64"/>
  <c r="K45" i="64"/>
  <c r="N45" i="64" s="1"/>
  <c r="G45" i="64"/>
  <c r="F45" i="64"/>
  <c r="E45" i="64"/>
  <c r="K44" i="64"/>
  <c r="N44" i="64" s="1"/>
  <c r="K43" i="64"/>
  <c r="N43" i="64" s="1"/>
  <c r="K42" i="64"/>
  <c r="N42" i="64" s="1"/>
  <c r="K41" i="64"/>
  <c r="N41" i="64" s="1"/>
  <c r="K40" i="64"/>
  <c r="N40" i="64" s="1"/>
  <c r="K39" i="64"/>
  <c r="N39" i="64" s="1"/>
  <c r="K38" i="64"/>
  <c r="N38" i="64" s="1"/>
  <c r="K37" i="64"/>
  <c r="N37" i="64" s="1"/>
  <c r="K36" i="64"/>
  <c r="N36" i="64" s="1"/>
  <c r="K35" i="64"/>
  <c r="N35" i="64" s="1"/>
  <c r="K34" i="64"/>
  <c r="N34" i="64" s="1"/>
  <c r="K33" i="64"/>
  <c r="N33" i="64" s="1"/>
  <c r="K32" i="64"/>
  <c r="N32" i="64" s="1"/>
  <c r="K31" i="64"/>
  <c r="N31" i="64" s="1"/>
  <c r="K30" i="64"/>
  <c r="N30" i="64" s="1"/>
  <c r="K29" i="64"/>
  <c r="N29" i="64" s="1"/>
  <c r="K28" i="64"/>
  <c r="N28" i="64" s="1"/>
  <c r="K27" i="64"/>
  <c r="N27" i="64" s="1"/>
  <c r="K26" i="64"/>
  <c r="N26" i="64" s="1"/>
  <c r="K25" i="64"/>
  <c r="N25" i="64" s="1"/>
  <c r="K24" i="64"/>
  <c r="N24" i="64" s="1"/>
  <c r="K23" i="64"/>
  <c r="N23" i="64" s="1"/>
  <c r="K22" i="64"/>
  <c r="N22" i="64" s="1"/>
  <c r="K21" i="64"/>
  <c r="N21" i="64" s="1"/>
  <c r="K20" i="64"/>
  <c r="N20" i="64" s="1"/>
  <c r="K19" i="64"/>
  <c r="N19" i="64" s="1"/>
  <c r="K18" i="64"/>
  <c r="N18" i="64" s="1"/>
  <c r="K17" i="64"/>
  <c r="N17" i="64" s="1"/>
  <c r="G4" i="64"/>
  <c r="M100" i="65"/>
  <c r="M99" i="65"/>
  <c r="M98" i="65"/>
  <c r="M97" i="65"/>
  <c r="M96" i="65"/>
  <c r="J87" i="65"/>
  <c r="I87" i="65"/>
  <c r="K86" i="65"/>
  <c r="K85" i="65"/>
  <c r="K84" i="65"/>
  <c r="K83" i="65"/>
  <c r="K82" i="65"/>
  <c r="E82" i="65"/>
  <c r="K81" i="65"/>
  <c r="E81" i="65"/>
  <c r="K80" i="65"/>
  <c r="E80" i="65"/>
  <c r="K79" i="65"/>
  <c r="E79" i="65"/>
  <c r="K78" i="65"/>
  <c r="E78" i="65"/>
  <c r="K77" i="65"/>
  <c r="H77" i="65"/>
  <c r="G77" i="65"/>
  <c r="K73" i="65"/>
  <c r="K72" i="65"/>
  <c r="K71" i="65"/>
  <c r="K70" i="65"/>
  <c r="K69" i="65"/>
  <c r="N69" i="65" s="1"/>
  <c r="K68" i="65"/>
  <c r="N68" i="65" s="1"/>
  <c r="K67" i="65"/>
  <c r="N67" i="65" s="1"/>
  <c r="K66" i="65"/>
  <c r="N66" i="65" s="1"/>
  <c r="L65" i="65"/>
  <c r="K65" i="65"/>
  <c r="N65" i="65" s="1"/>
  <c r="G65" i="65"/>
  <c r="F65" i="65"/>
  <c r="E65" i="65"/>
  <c r="L64" i="65"/>
  <c r="K64" i="65"/>
  <c r="N64" i="65" s="1"/>
  <c r="G64" i="65"/>
  <c r="F64" i="65"/>
  <c r="E64" i="65"/>
  <c r="K63" i="65"/>
  <c r="K62" i="65"/>
  <c r="K61" i="65"/>
  <c r="K60" i="65"/>
  <c r="K59" i="65"/>
  <c r="N59" i="65" s="1"/>
  <c r="K58" i="65"/>
  <c r="N58" i="65" s="1"/>
  <c r="K57" i="65"/>
  <c r="N57" i="65" s="1"/>
  <c r="K56" i="65"/>
  <c r="N56" i="65" s="1"/>
  <c r="K55" i="65"/>
  <c r="N55" i="65" s="1"/>
  <c r="K54" i="65"/>
  <c r="N54" i="65" s="1"/>
  <c r="K53" i="65"/>
  <c r="K52" i="65"/>
  <c r="K51" i="65"/>
  <c r="K50" i="65"/>
  <c r="K49" i="65"/>
  <c r="K48" i="65"/>
  <c r="K47" i="65"/>
  <c r="L46" i="65"/>
  <c r="K46" i="65"/>
  <c r="N46" i="65" s="1"/>
  <c r="G46" i="65"/>
  <c r="F46" i="65"/>
  <c r="E46" i="65"/>
  <c r="L45" i="65"/>
  <c r="K45" i="65"/>
  <c r="N45" i="65" s="1"/>
  <c r="G45" i="65"/>
  <c r="F45" i="65"/>
  <c r="E45" i="65"/>
  <c r="K44" i="65"/>
  <c r="N44" i="65" s="1"/>
  <c r="K43" i="65"/>
  <c r="N43" i="65" s="1"/>
  <c r="K42" i="65"/>
  <c r="N42" i="65" s="1"/>
  <c r="K41" i="65"/>
  <c r="N41" i="65" s="1"/>
  <c r="K40" i="65"/>
  <c r="N40" i="65" s="1"/>
  <c r="K39" i="65"/>
  <c r="N39" i="65" s="1"/>
  <c r="K38" i="65"/>
  <c r="N38" i="65" s="1"/>
  <c r="K37" i="65"/>
  <c r="N37" i="65" s="1"/>
  <c r="K36" i="65"/>
  <c r="N36" i="65" s="1"/>
  <c r="K35" i="65"/>
  <c r="N35" i="65" s="1"/>
  <c r="K34" i="65"/>
  <c r="N34" i="65" s="1"/>
  <c r="K33" i="65"/>
  <c r="N33" i="65" s="1"/>
  <c r="K32" i="65"/>
  <c r="N32" i="65" s="1"/>
  <c r="K31" i="65"/>
  <c r="N31" i="65" s="1"/>
  <c r="K30" i="65"/>
  <c r="N30" i="65" s="1"/>
  <c r="K29" i="65"/>
  <c r="N29" i="65" s="1"/>
  <c r="K28" i="65"/>
  <c r="N28" i="65" s="1"/>
  <c r="K27" i="65"/>
  <c r="N27" i="65" s="1"/>
  <c r="K26" i="65"/>
  <c r="N26" i="65" s="1"/>
  <c r="K25" i="65"/>
  <c r="N25" i="65" s="1"/>
  <c r="K24" i="65"/>
  <c r="N24" i="65" s="1"/>
  <c r="K23" i="65"/>
  <c r="N23" i="65" s="1"/>
  <c r="K22" i="65"/>
  <c r="N22" i="65" s="1"/>
  <c r="K21" i="65"/>
  <c r="N21" i="65" s="1"/>
  <c r="K20" i="65"/>
  <c r="N20" i="65" s="1"/>
  <c r="K19" i="65"/>
  <c r="N19" i="65" s="1"/>
  <c r="K18" i="65"/>
  <c r="N18" i="65" s="1"/>
  <c r="K17" i="65"/>
  <c r="N17" i="65" s="1"/>
  <c r="G4" i="65"/>
  <c r="M100" i="66"/>
  <c r="M99" i="66"/>
  <c r="M98" i="66"/>
  <c r="M97" i="66"/>
  <c r="M96" i="66"/>
  <c r="J87" i="66"/>
  <c r="I87" i="66"/>
  <c r="K86" i="66"/>
  <c r="K85" i="66"/>
  <c r="K84" i="66"/>
  <c r="K83" i="66"/>
  <c r="K82" i="66"/>
  <c r="E82" i="66"/>
  <c r="K81" i="66"/>
  <c r="E81" i="66"/>
  <c r="K80" i="66"/>
  <c r="E80" i="66"/>
  <c r="K79" i="66"/>
  <c r="E79" i="66"/>
  <c r="K78" i="66"/>
  <c r="E78" i="66"/>
  <c r="K77" i="66"/>
  <c r="N77" i="66" s="1"/>
  <c r="N87" i="66" s="1"/>
  <c r="H77" i="66"/>
  <c r="G77" i="66"/>
  <c r="K73" i="66"/>
  <c r="K72" i="66"/>
  <c r="K71" i="66"/>
  <c r="K70" i="66"/>
  <c r="K69" i="66"/>
  <c r="N69" i="66" s="1"/>
  <c r="K68" i="66"/>
  <c r="N68" i="66" s="1"/>
  <c r="K67" i="66"/>
  <c r="N67" i="66" s="1"/>
  <c r="K66" i="66"/>
  <c r="N66" i="66" s="1"/>
  <c r="L65" i="66"/>
  <c r="K65" i="66"/>
  <c r="N65" i="66" s="1"/>
  <c r="G65" i="66"/>
  <c r="F65" i="66"/>
  <c r="E65" i="66"/>
  <c r="L64" i="66"/>
  <c r="K64" i="66"/>
  <c r="N64" i="66" s="1"/>
  <c r="G64" i="66"/>
  <c r="F64" i="66"/>
  <c r="E64" i="66"/>
  <c r="K63" i="66"/>
  <c r="K62" i="66"/>
  <c r="K61" i="66"/>
  <c r="K60" i="66"/>
  <c r="K59" i="66"/>
  <c r="N59" i="66" s="1"/>
  <c r="K58" i="66"/>
  <c r="N58" i="66" s="1"/>
  <c r="K57" i="66"/>
  <c r="N57" i="66" s="1"/>
  <c r="K56" i="66"/>
  <c r="N56" i="66" s="1"/>
  <c r="K55" i="66"/>
  <c r="N55" i="66" s="1"/>
  <c r="K54" i="66"/>
  <c r="N54" i="66" s="1"/>
  <c r="K53" i="66"/>
  <c r="K52" i="66"/>
  <c r="K51" i="66"/>
  <c r="K50" i="66"/>
  <c r="K49" i="66"/>
  <c r="K48" i="66"/>
  <c r="K47" i="66"/>
  <c r="L46" i="66"/>
  <c r="K46" i="66"/>
  <c r="N46" i="66" s="1"/>
  <c r="G46" i="66"/>
  <c r="F46" i="66"/>
  <c r="E46" i="66"/>
  <c r="L45" i="66"/>
  <c r="K45" i="66"/>
  <c r="N45" i="66" s="1"/>
  <c r="G45" i="66"/>
  <c r="F45" i="66"/>
  <c r="E45" i="66"/>
  <c r="K44" i="66"/>
  <c r="N44" i="66" s="1"/>
  <c r="K43" i="66"/>
  <c r="N43" i="66" s="1"/>
  <c r="K42" i="66"/>
  <c r="N42" i="66" s="1"/>
  <c r="K41" i="66"/>
  <c r="N41" i="66" s="1"/>
  <c r="K40" i="66"/>
  <c r="N40" i="66" s="1"/>
  <c r="K39" i="66"/>
  <c r="N39" i="66" s="1"/>
  <c r="K38" i="66"/>
  <c r="N38" i="66" s="1"/>
  <c r="K37" i="66"/>
  <c r="N37" i="66" s="1"/>
  <c r="K36" i="66"/>
  <c r="N36" i="66" s="1"/>
  <c r="K35" i="66"/>
  <c r="N35" i="66" s="1"/>
  <c r="K34" i="66"/>
  <c r="N34" i="66" s="1"/>
  <c r="K33" i="66"/>
  <c r="N33" i="66" s="1"/>
  <c r="K32" i="66"/>
  <c r="N32" i="66" s="1"/>
  <c r="K31" i="66"/>
  <c r="N31" i="66" s="1"/>
  <c r="K30" i="66"/>
  <c r="N30" i="66" s="1"/>
  <c r="K29" i="66"/>
  <c r="N29" i="66" s="1"/>
  <c r="K28" i="66"/>
  <c r="N28" i="66" s="1"/>
  <c r="K27" i="66"/>
  <c r="N27" i="66" s="1"/>
  <c r="K26" i="66"/>
  <c r="N26" i="66" s="1"/>
  <c r="K25" i="66"/>
  <c r="N25" i="66" s="1"/>
  <c r="K24" i="66"/>
  <c r="N24" i="66" s="1"/>
  <c r="K23" i="66"/>
  <c r="N23" i="66" s="1"/>
  <c r="K22" i="66"/>
  <c r="N22" i="66" s="1"/>
  <c r="K21" i="66"/>
  <c r="N21" i="66" s="1"/>
  <c r="K20" i="66"/>
  <c r="N20" i="66" s="1"/>
  <c r="K19" i="66"/>
  <c r="N19" i="66" s="1"/>
  <c r="K18" i="66"/>
  <c r="N18" i="66" s="1"/>
  <c r="K17" i="66"/>
  <c r="N17" i="66" s="1"/>
  <c r="G4" i="66"/>
  <c r="M100" i="67"/>
  <c r="M99" i="67"/>
  <c r="M98" i="67"/>
  <c r="M97" i="67"/>
  <c r="M96" i="67"/>
  <c r="J87" i="67"/>
  <c r="I87" i="67"/>
  <c r="K86" i="67"/>
  <c r="K85" i="67"/>
  <c r="K84" i="67"/>
  <c r="K83" i="67"/>
  <c r="K82" i="67"/>
  <c r="E82" i="67"/>
  <c r="K81" i="67"/>
  <c r="E81" i="67"/>
  <c r="K80" i="67"/>
  <c r="E80" i="67"/>
  <c r="K79" i="67"/>
  <c r="E79" i="67"/>
  <c r="K78" i="67"/>
  <c r="E78" i="67"/>
  <c r="K77" i="67"/>
  <c r="N77" i="67" s="1"/>
  <c r="N87" i="67" s="1"/>
  <c r="H77" i="67"/>
  <c r="G77" i="67"/>
  <c r="K73" i="67"/>
  <c r="K72" i="67"/>
  <c r="K71" i="67"/>
  <c r="K70" i="67"/>
  <c r="K69" i="67"/>
  <c r="N69" i="67" s="1"/>
  <c r="K68" i="67"/>
  <c r="N68" i="67" s="1"/>
  <c r="K67" i="67"/>
  <c r="N67" i="67" s="1"/>
  <c r="K66" i="67"/>
  <c r="N66" i="67" s="1"/>
  <c r="L65" i="67"/>
  <c r="K65" i="67"/>
  <c r="N65" i="67" s="1"/>
  <c r="G65" i="67"/>
  <c r="F65" i="67"/>
  <c r="E65" i="67"/>
  <c r="L64" i="67"/>
  <c r="K64" i="67"/>
  <c r="N64" i="67" s="1"/>
  <c r="G64" i="67"/>
  <c r="F64" i="67"/>
  <c r="E64" i="67"/>
  <c r="K63" i="67"/>
  <c r="K62" i="67"/>
  <c r="K61" i="67"/>
  <c r="K60" i="67"/>
  <c r="K59" i="67"/>
  <c r="N59" i="67" s="1"/>
  <c r="K58" i="67"/>
  <c r="N58" i="67" s="1"/>
  <c r="K57" i="67"/>
  <c r="N57" i="67" s="1"/>
  <c r="K56" i="67"/>
  <c r="N56" i="67" s="1"/>
  <c r="K55" i="67"/>
  <c r="N55" i="67" s="1"/>
  <c r="K54" i="67"/>
  <c r="N54" i="67" s="1"/>
  <c r="K53" i="67"/>
  <c r="K52" i="67"/>
  <c r="K51" i="67"/>
  <c r="K50" i="67"/>
  <c r="K49" i="67"/>
  <c r="K48" i="67"/>
  <c r="K47" i="67"/>
  <c r="L46" i="67"/>
  <c r="K46" i="67"/>
  <c r="N46" i="67" s="1"/>
  <c r="G46" i="67"/>
  <c r="F46" i="67"/>
  <c r="E46" i="67"/>
  <c r="L45" i="67"/>
  <c r="K45" i="67"/>
  <c r="N45" i="67" s="1"/>
  <c r="G45" i="67"/>
  <c r="F45" i="67"/>
  <c r="E45" i="67"/>
  <c r="K44" i="67"/>
  <c r="N44" i="67" s="1"/>
  <c r="K43" i="67"/>
  <c r="N43" i="67" s="1"/>
  <c r="K42" i="67"/>
  <c r="N42" i="67" s="1"/>
  <c r="K41" i="67"/>
  <c r="N41" i="67" s="1"/>
  <c r="K40" i="67"/>
  <c r="N40" i="67" s="1"/>
  <c r="K39" i="67"/>
  <c r="N39" i="67" s="1"/>
  <c r="K38" i="67"/>
  <c r="N38" i="67" s="1"/>
  <c r="K37" i="67"/>
  <c r="N37" i="67" s="1"/>
  <c r="K36" i="67"/>
  <c r="N36" i="67" s="1"/>
  <c r="K35" i="67"/>
  <c r="N35" i="67" s="1"/>
  <c r="K34" i="67"/>
  <c r="N34" i="67" s="1"/>
  <c r="K33" i="67"/>
  <c r="N33" i="67" s="1"/>
  <c r="K32" i="67"/>
  <c r="N32" i="67" s="1"/>
  <c r="K31" i="67"/>
  <c r="N31" i="67" s="1"/>
  <c r="K30" i="67"/>
  <c r="N30" i="67" s="1"/>
  <c r="K29" i="67"/>
  <c r="N29" i="67" s="1"/>
  <c r="K28" i="67"/>
  <c r="N28" i="67" s="1"/>
  <c r="K27" i="67"/>
  <c r="N27" i="67" s="1"/>
  <c r="K26" i="67"/>
  <c r="N26" i="67" s="1"/>
  <c r="K25" i="67"/>
  <c r="N25" i="67" s="1"/>
  <c r="K24" i="67"/>
  <c r="N24" i="67" s="1"/>
  <c r="K23" i="67"/>
  <c r="N23" i="67" s="1"/>
  <c r="K22" i="67"/>
  <c r="N22" i="67" s="1"/>
  <c r="K21" i="67"/>
  <c r="N21" i="67" s="1"/>
  <c r="K20" i="67"/>
  <c r="N20" i="67" s="1"/>
  <c r="K19" i="67"/>
  <c r="N19" i="67" s="1"/>
  <c r="K18" i="67"/>
  <c r="N18" i="67" s="1"/>
  <c r="K17" i="67"/>
  <c r="N17" i="67" s="1"/>
  <c r="G4" i="67"/>
  <c r="M100" i="68"/>
  <c r="M99" i="68"/>
  <c r="M98" i="68"/>
  <c r="M97" i="68"/>
  <c r="M96" i="68"/>
  <c r="J87" i="68"/>
  <c r="I87" i="68"/>
  <c r="K86" i="68"/>
  <c r="K85" i="68"/>
  <c r="K84" i="68"/>
  <c r="K83" i="68"/>
  <c r="K82" i="68"/>
  <c r="E82" i="68"/>
  <c r="K81" i="68"/>
  <c r="E81" i="68"/>
  <c r="K80" i="68"/>
  <c r="E80" i="68"/>
  <c r="K79" i="68"/>
  <c r="E79" i="68"/>
  <c r="K78" i="68"/>
  <c r="E78" i="68"/>
  <c r="K77" i="68"/>
  <c r="N77" i="68" s="1"/>
  <c r="N87" i="68" s="1"/>
  <c r="H77" i="68"/>
  <c r="G77" i="68"/>
  <c r="K73" i="68"/>
  <c r="K72" i="68"/>
  <c r="K71" i="68"/>
  <c r="K70" i="68"/>
  <c r="K69" i="68"/>
  <c r="N69" i="68" s="1"/>
  <c r="K68" i="68"/>
  <c r="N68" i="68" s="1"/>
  <c r="K67" i="68"/>
  <c r="N67" i="68" s="1"/>
  <c r="K66" i="68"/>
  <c r="N66" i="68" s="1"/>
  <c r="L65" i="68"/>
  <c r="K65" i="68"/>
  <c r="N65" i="68" s="1"/>
  <c r="G65" i="68"/>
  <c r="F65" i="68"/>
  <c r="E65" i="68"/>
  <c r="L64" i="68"/>
  <c r="K64" i="68"/>
  <c r="N64" i="68" s="1"/>
  <c r="G64" i="68"/>
  <c r="F64" i="68"/>
  <c r="E64" i="68"/>
  <c r="K63" i="68"/>
  <c r="K62" i="68"/>
  <c r="K61" i="68"/>
  <c r="K60" i="68"/>
  <c r="K59" i="68"/>
  <c r="N59" i="68" s="1"/>
  <c r="K58" i="68"/>
  <c r="N58" i="68" s="1"/>
  <c r="K57" i="68"/>
  <c r="N57" i="68" s="1"/>
  <c r="K56" i="68"/>
  <c r="N56" i="68" s="1"/>
  <c r="K55" i="68"/>
  <c r="N55" i="68" s="1"/>
  <c r="K54" i="68"/>
  <c r="N54" i="68" s="1"/>
  <c r="K53" i="68"/>
  <c r="K52" i="68"/>
  <c r="K51" i="68"/>
  <c r="K50" i="68"/>
  <c r="K49" i="68"/>
  <c r="K48" i="68"/>
  <c r="K47" i="68"/>
  <c r="L46" i="68"/>
  <c r="K46" i="68"/>
  <c r="N46" i="68" s="1"/>
  <c r="G46" i="68"/>
  <c r="F46" i="68"/>
  <c r="E46" i="68"/>
  <c r="L45" i="68"/>
  <c r="K45" i="68"/>
  <c r="N45" i="68" s="1"/>
  <c r="G45" i="68"/>
  <c r="F45" i="68"/>
  <c r="E45" i="68"/>
  <c r="K44" i="68"/>
  <c r="N44" i="68" s="1"/>
  <c r="K43" i="68"/>
  <c r="N43" i="68" s="1"/>
  <c r="K42" i="68"/>
  <c r="N42" i="68" s="1"/>
  <c r="K41" i="68"/>
  <c r="N41" i="68" s="1"/>
  <c r="K40" i="68"/>
  <c r="N40" i="68" s="1"/>
  <c r="K39" i="68"/>
  <c r="N39" i="68" s="1"/>
  <c r="K38" i="68"/>
  <c r="N38" i="68" s="1"/>
  <c r="K37" i="68"/>
  <c r="N37" i="68" s="1"/>
  <c r="K36" i="68"/>
  <c r="N36" i="68" s="1"/>
  <c r="K35" i="68"/>
  <c r="N35" i="68" s="1"/>
  <c r="K34" i="68"/>
  <c r="N34" i="68" s="1"/>
  <c r="K33" i="68"/>
  <c r="N33" i="68" s="1"/>
  <c r="K32" i="68"/>
  <c r="N32" i="68" s="1"/>
  <c r="K31" i="68"/>
  <c r="N31" i="68" s="1"/>
  <c r="K30" i="68"/>
  <c r="N30" i="68" s="1"/>
  <c r="K29" i="68"/>
  <c r="N29" i="68" s="1"/>
  <c r="K28" i="68"/>
  <c r="N28" i="68" s="1"/>
  <c r="K27" i="68"/>
  <c r="N27" i="68" s="1"/>
  <c r="K26" i="68"/>
  <c r="N26" i="68" s="1"/>
  <c r="K25" i="68"/>
  <c r="N25" i="68" s="1"/>
  <c r="K24" i="68"/>
  <c r="N24" i="68" s="1"/>
  <c r="K23" i="68"/>
  <c r="N23" i="68" s="1"/>
  <c r="K22" i="68"/>
  <c r="N22" i="68" s="1"/>
  <c r="K21" i="68"/>
  <c r="N21" i="68" s="1"/>
  <c r="K20" i="68"/>
  <c r="N20" i="68" s="1"/>
  <c r="K19" i="68"/>
  <c r="N19" i="68" s="1"/>
  <c r="K18" i="68"/>
  <c r="N18" i="68" s="1"/>
  <c r="K17" i="68"/>
  <c r="N17" i="68" s="1"/>
  <c r="G4" i="68"/>
  <c r="M100" i="69"/>
  <c r="M99" i="69"/>
  <c r="M98" i="69"/>
  <c r="M97" i="69"/>
  <c r="M96" i="69"/>
  <c r="J87" i="69"/>
  <c r="I87" i="69"/>
  <c r="K86" i="69"/>
  <c r="K85" i="69"/>
  <c r="K84" i="69"/>
  <c r="K83" i="69"/>
  <c r="K82" i="69"/>
  <c r="E82" i="69"/>
  <c r="K81" i="69"/>
  <c r="E81" i="69"/>
  <c r="K80" i="69"/>
  <c r="E80" i="69"/>
  <c r="K79" i="69"/>
  <c r="E79" i="69"/>
  <c r="K78" i="69"/>
  <c r="E78" i="69"/>
  <c r="M87" i="69"/>
  <c r="K77" i="69"/>
  <c r="N77" i="69" s="1"/>
  <c r="N87" i="69" s="1"/>
  <c r="H77" i="69"/>
  <c r="G77" i="69"/>
  <c r="K73" i="69"/>
  <c r="K72" i="69"/>
  <c r="K71" i="69"/>
  <c r="K70" i="69"/>
  <c r="K69" i="69"/>
  <c r="N69" i="69" s="1"/>
  <c r="K68" i="69"/>
  <c r="N68" i="69" s="1"/>
  <c r="K67" i="69"/>
  <c r="N67" i="69" s="1"/>
  <c r="K66" i="69"/>
  <c r="N66" i="69" s="1"/>
  <c r="L65" i="69"/>
  <c r="K65" i="69"/>
  <c r="N65" i="69" s="1"/>
  <c r="G65" i="69"/>
  <c r="F65" i="69"/>
  <c r="E65" i="69"/>
  <c r="L64" i="69"/>
  <c r="K64" i="69"/>
  <c r="N64" i="69" s="1"/>
  <c r="G64" i="69"/>
  <c r="F64" i="69"/>
  <c r="E64" i="69"/>
  <c r="K63" i="69"/>
  <c r="K62" i="69"/>
  <c r="K61" i="69"/>
  <c r="K60" i="69"/>
  <c r="K59" i="69"/>
  <c r="N59" i="69" s="1"/>
  <c r="K58" i="69"/>
  <c r="N58" i="69" s="1"/>
  <c r="K57" i="69"/>
  <c r="N57" i="69" s="1"/>
  <c r="K56" i="69"/>
  <c r="N56" i="69" s="1"/>
  <c r="K55" i="69"/>
  <c r="N55" i="69" s="1"/>
  <c r="K54" i="69"/>
  <c r="N54" i="69" s="1"/>
  <c r="K53" i="69"/>
  <c r="K52" i="69"/>
  <c r="K51" i="69"/>
  <c r="K50" i="69"/>
  <c r="K49" i="69"/>
  <c r="K48" i="69"/>
  <c r="K47" i="69"/>
  <c r="L46" i="69"/>
  <c r="K46" i="69"/>
  <c r="N46" i="69" s="1"/>
  <c r="G46" i="69"/>
  <c r="F46" i="69"/>
  <c r="E46" i="69"/>
  <c r="L45" i="69"/>
  <c r="K45" i="69"/>
  <c r="N45" i="69" s="1"/>
  <c r="G45" i="69"/>
  <c r="F45" i="69"/>
  <c r="E45" i="69"/>
  <c r="K44" i="69"/>
  <c r="N44" i="69" s="1"/>
  <c r="K43" i="69"/>
  <c r="N43" i="69" s="1"/>
  <c r="K42" i="69"/>
  <c r="N42" i="69" s="1"/>
  <c r="K41" i="69"/>
  <c r="N41" i="69" s="1"/>
  <c r="K40" i="69"/>
  <c r="N40" i="69" s="1"/>
  <c r="K39" i="69"/>
  <c r="N39" i="69" s="1"/>
  <c r="K38" i="69"/>
  <c r="N38" i="69" s="1"/>
  <c r="K37" i="69"/>
  <c r="N37" i="69" s="1"/>
  <c r="K36" i="69"/>
  <c r="N36" i="69" s="1"/>
  <c r="K35" i="69"/>
  <c r="N35" i="69" s="1"/>
  <c r="K34" i="69"/>
  <c r="N34" i="69" s="1"/>
  <c r="K33" i="69"/>
  <c r="N33" i="69" s="1"/>
  <c r="K32" i="69"/>
  <c r="N32" i="69" s="1"/>
  <c r="K31" i="69"/>
  <c r="N31" i="69" s="1"/>
  <c r="K30" i="69"/>
  <c r="N30" i="69" s="1"/>
  <c r="K29" i="69"/>
  <c r="N29" i="69" s="1"/>
  <c r="K28" i="69"/>
  <c r="N28" i="69" s="1"/>
  <c r="K27" i="69"/>
  <c r="N27" i="69" s="1"/>
  <c r="K26" i="69"/>
  <c r="N26" i="69" s="1"/>
  <c r="K25" i="69"/>
  <c r="N25" i="69" s="1"/>
  <c r="K24" i="69"/>
  <c r="N24" i="69" s="1"/>
  <c r="K23" i="69"/>
  <c r="N23" i="69" s="1"/>
  <c r="K22" i="69"/>
  <c r="N22" i="69" s="1"/>
  <c r="K21" i="69"/>
  <c r="N21" i="69" s="1"/>
  <c r="K20" i="69"/>
  <c r="N20" i="69" s="1"/>
  <c r="K19" i="69"/>
  <c r="N19" i="69" s="1"/>
  <c r="K18" i="69"/>
  <c r="N18" i="69" s="1"/>
  <c r="K17" i="69"/>
  <c r="N17" i="69" s="1"/>
  <c r="G4" i="69"/>
  <c r="M100" i="70"/>
  <c r="M99" i="70"/>
  <c r="M98" i="70"/>
  <c r="M97" i="70"/>
  <c r="M96" i="70"/>
  <c r="J87" i="70"/>
  <c r="I87" i="70"/>
  <c r="K86" i="70"/>
  <c r="K85" i="70"/>
  <c r="K84" i="70"/>
  <c r="K83" i="70"/>
  <c r="K82" i="70"/>
  <c r="E82" i="70"/>
  <c r="K81" i="70"/>
  <c r="E81" i="70"/>
  <c r="K80" i="70"/>
  <c r="E80" i="70"/>
  <c r="K79" i="70"/>
  <c r="E79" i="70"/>
  <c r="K78" i="70"/>
  <c r="E78" i="70"/>
  <c r="K77" i="70"/>
  <c r="N77" i="70" s="1"/>
  <c r="N87" i="70" s="1"/>
  <c r="H77" i="70"/>
  <c r="G77" i="70"/>
  <c r="K73" i="70"/>
  <c r="K72" i="70"/>
  <c r="K71" i="70"/>
  <c r="K70" i="70"/>
  <c r="K69" i="70"/>
  <c r="N69" i="70" s="1"/>
  <c r="K68" i="70"/>
  <c r="N68" i="70" s="1"/>
  <c r="K67" i="70"/>
  <c r="N67" i="70" s="1"/>
  <c r="K66" i="70"/>
  <c r="N66" i="70" s="1"/>
  <c r="L65" i="70"/>
  <c r="K65" i="70"/>
  <c r="N65" i="70" s="1"/>
  <c r="G65" i="70"/>
  <c r="F65" i="70"/>
  <c r="E65" i="70"/>
  <c r="L64" i="70"/>
  <c r="K64" i="70"/>
  <c r="N64" i="70" s="1"/>
  <c r="G64" i="70"/>
  <c r="F64" i="70"/>
  <c r="E64" i="70"/>
  <c r="K63" i="70"/>
  <c r="K62" i="70"/>
  <c r="K61" i="70"/>
  <c r="K60" i="70"/>
  <c r="K59" i="70"/>
  <c r="N59" i="70" s="1"/>
  <c r="K58" i="70"/>
  <c r="N58" i="70" s="1"/>
  <c r="K57" i="70"/>
  <c r="N57" i="70" s="1"/>
  <c r="K56" i="70"/>
  <c r="N56" i="70" s="1"/>
  <c r="K55" i="70"/>
  <c r="N55" i="70" s="1"/>
  <c r="K54" i="70"/>
  <c r="N54" i="70" s="1"/>
  <c r="K53" i="70"/>
  <c r="K52" i="70"/>
  <c r="K51" i="70"/>
  <c r="K50" i="70"/>
  <c r="K49" i="70"/>
  <c r="K48" i="70"/>
  <c r="K47" i="70"/>
  <c r="L46" i="70"/>
  <c r="K46" i="70"/>
  <c r="N46" i="70" s="1"/>
  <c r="G46" i="70"/>
  <c r="F46" i="70"/>
  <c r="E46" i="70"/>
  <c r="L45" i="70"/>
  <c r="K45" i="70"/>
  <c r="N45" i="70" s="1"/>
  <c r="G45" i="70"/>
  <c r="F45" i="70"/>
  <c r="E45" i="70"/>
  <c r="K44" i="70"/>
  <c r="N44" i="70" s="1"/>
  <c r="K43" i="70"/>
  <c r="N43" i="70" s="1"/>
  <c r="K42" i="70"/>
  <c r="N42" i="70" s="1"/>
  <c r="K41" i="70"/>
  <c r="N41" i="70" s="1"/>
  <c r="K40" i="70"/>
  <c r="N40" i="70" s="1"/>
  <c r="K39" i="70"/>
  <c r="N39" i="70" s="1"/>
  <c r="K38" i="70"/>
  <c r="N38" i="70" s="1"/>
  <c r="K37" i="70"/>
  <c r="N37" i="70" s="1"/>
  <c r="K36" i="70"/>
  <c r="N36" i="70" s="1"/>
  <c r="K35" i="70"/>
  <c r="N35" i="70" s="1"/>
  <c r="K34" i="70"/>
  <c r="N34" i="70" s="1"/>
  <c r="K33" i="70"/>
  <c r="N33" i="70" s="1"/>
  <c r="K32" i="70"/>
  <c r="N32" i="70" s="1"/>
  <c r="K31" i="70"/>
  <c r="N31" i="70" s="1"/>
  <c r="K30" i="70"/>
  <c r="N30" i="70" s="1"/>
  <c r="K29" i="70"/>
  <c r="N29" i="70" s="1"/>
  <c r="K28" i="70"/>
  <c r="N28" i="70" s="1"/>
  <c r="K27" i="70"/>
  <c r="N27" i="70" s="1"/>
  <c r="K26" i="70"/>
  <c r="N26" i="70" s="1"/>
  <c r="K25" i="70"/>
  <c r="N25" i="70" s="1"/>
  <c r="K24" i="70"/>
  <c r="N24" i="70" s="1"/>
  <c r="K23" i="70"/>
  <c r="N23" i="70" s="1"/>
  <c r="K22" i="70"/>
  <c r="N22" i="70" s="1"/>
  <c r="K21" i="70"/>
  <c r="N21" i="70" s="1"/>
  <c r="K20" i="70"/>
  <c r="N20" i="70" s="1"/>
  <c r="K19" i="70"/>
  <c r="N19" i="70" s="1"/>
  <c r="K18" i="70"/>
  <c r="N18" i="70" s="1"/>
  <c r="K17" i="70"/>
  <c r="N17" i="70" s="1"/>
  <c r="G4" i="70"/>
  <c r="M100" i="54"/>
  <c r="M99" i="54"/>
  <c r="M98" i="54"/>
  <c r="M97" i="54"/>
  <c r="M96" i="54"/>
  <c r="J87" i="54"/>
  <c r="I87" i="54"/>
  <c r="K86" i="54"/>
  <c r="K85" i="54"/>
  <c r="K84" i="54"/>
  <c r="K83" i="54"/>
  <c r="K82" i="54"/>
  <c r="E82" i="54"/>
  <c r="K81" i="54"/>
  <c r="E81" i="54"/>
  <c r="K80" i="54"/>
  <c r="E80" i="54"/>
  <c r="K79" i="54"/>
  <c r="E79" i="54"/>
  <c r="K78" i="54"/>
  <c r="E78" i="54"/>
  <c r="K77" i="54"/>
  <c r="N77" i="54" s="1"/>
  <c r="N87" i="54" s="1"/>
  <c r="H77" i="54"/>
  <c r="G77" i="54"/>
  <c r="K73" i="54"/>
  <c r="K72" i="54"/>
  <c r="K71" i="54"/>
  <c r="K70" i="54"/>
  <c r="K69" i="54"/>
  <c r="N69" i="54" s="1"/>
  <c r="K68" i="54"/>
  <c r="N68" i="54" s="1"/>
  <c r="K67" i="54"/>
  <c r="N67" i="54" s="1"/>
  <c r="K66" i="54"/>
  <c r="N66" i="54" s="1"/>
  <c r="L65" i="54"/>
  <c r="K65" i="54"/>
  <c r="N65" i="54" s="1"/>
  <c r="G65" i="54"/>
  <c r="F65" i="54"/>
  <c r="E65" i="54"/>
  <c r="L64" i="54"/>
  <c r="K64" i="54"/>
  <c r="N64" i="54" s="1"/>
  <c r="G64" i="54"/>
  <c r="F64" i="54"/>
  <c r="E64" i="54"/>
  <c r="K63" i="54"/>
  <c r="K62" i="54"/>
  <c r="K61" i="54"/>
  <c r="K60" i="54"/>
  <c r="K59" i="54"/>
  <c r="N59" i="54" s="1"/>
  <c r="K58" i="54"/>
  <c r="N58" i="54" s="1"/>
  <c r="K57" i="54"/>
  <c r="N57" i="54" s="1"/>
  <c r="K56" i="54"/>
  <c r="N56" i="54" s="1"/>
  <c r="K55" i="54"/>
  <c r="N55" i="54" s="1"/>
  <c r="K54" i="54"/>
  <c r="N54" i="54" s="1"/>
  <c r="K53" i="54"/>
  <c r="K52" i="54"/>
  <c r="K51" i="54"/>
  <c r="K50" i="54"/>
  <c r="K49" i="54"/>
  <c r="K48" i="54"/>
  <c r="K47" i="54"/>
  <c r="L46" i="54"/>
  <c r="K46" i="54"/>
  <c r="N46" i="54" s="1"/>
  <c r="G46" i="54"/>
  <c r="F46" i="54"/>
  <c r="E46" i="54"/>
  <c r="L45" i="54"/>
  <c r="K45" i="54"/>
  <c r="N45" i="54" s="1"/>
  <c r="G45" i="54"/>
  <c r="F45" i="54"/>
  <c r="E45" i="54"/>
  <c r="K44" i="54"/>
  <c r="N44" i="54" s="1"/>
  <c r="K43" i="54"/>
  <c r="N43" i="54" s="1"/>
  <c r="K42" i="54"/>
  <c r="N42" i="54" s="1"/>
  <c r="K41" i="54"/>
  <c r="N41" i="54" s="1"/>
  <c r="K40" i="54"/>
  <c r="N40" i="54" s="1"/>
  <c r="K39" i="54"/>
  <c r="N39" i="54" s="1"/>
  <c r="K38" i="54"/>
  <c r="N38" i="54" s="1"/>
  <c r="K37" i="54"/>
  <c r="N37" i="54" s="1"/>
  <c r="K36" i="54"/>
  <c r="N36" i="54" s="1"/>
  <c r="K35" i="54"/>
  <c r="N35" i="54" s="1"/>
  <c r="K34" i="54"/>
  <c r="N34" i="54" s="1"/>
  <c r="K33" i="54"/>
  <c r="N33" i="54" s="1"/>
  <c r="K32" i="54"/>
  <c r="N32" i="54" s="1"/>
  <c r="K31" i="54"/>
  <c r="N31" i="54" s="1"/>
  <c r="K30" i="54"/>
  <c r="N30" i="54" s="1"/>
  <c r="K29" i="54"/>
  <c r="N29" i="54" s="1"/>
  <c r="K28" i="54"/>
  <c r="N28" i="54" s="1"/>
  <c r="K27" i="54"/>
  <c r="N27" i="54" s="1"/>
  <c r="K26" i="54"/>
  <c r="N26" i="54" s="1"/>
  <c r="K25" i="54"/>
  <c r="N25" i="54" s="1"/>
  <c r="K24" i="54"/>
  <c r="N24" i="54" s="1"/>
  <c r="K23" i="54"/>
  <c r="N23" i="54" s="1"/>
  <c r="K22" i="54"/>
  <c r="N22" i="54" s="1"/>
  <c r="K21" i="54"/>
  <c r="N21" i="54" s="1"/>
  <c r="K20" i="54"/>
  <c r="N20" i="54" s="1"/>
  <c r="K19" i="54"/>
  <c r="N19" i="54" s="1"/>
  <c r="K18" i="54"/>
  <c r="N18" i="54" s="1"/>
  <c r="K17" i="54"/>
  <c r="N17" i="54" s="1"/>
  <c r="G4" i="54"/>
  <c r="M100" i="53"/>
  <c r="M99" i="53"/>
  <c r="M98" i="53"/>
  <c r="M97" i="53"/>
  <c r="M96" i="53"/>
  <c r="J87" i="53"/>
  <c r="I87" i="53"/>
  <c r="K86" i="53"/>
  <c r="K85" i="53"/>
  <c r="K84" i="53"/>
  <c r="K83" i="53"/>
  <c r="K82" i="53"/>
  <c r="E82" i="53"/>
  <c r="K81" i="53"/>
  <c r="E81" i="53"/>
  <c r="K80" i="53"/>
  <c r="E80" i="53"/>
  <c r="K79" i="53"/>
  <c r="E79" i="53"/>
  <c r="K78" i="53"/>
  <c r="E78" i="53"/>
  <c r="K77" i="53"/>
  <c r="H77" i="53"/>
  <c r="G77" i="53"/>
  <c r="K73" i="53"/>
  <c r="K72" i="53"/>
  <c r="K71" i="53"/>
  <c r="K70" i="53"/>
  <c r="K69" i="53"/>
  <c r="N69" i="53" s="1"/>
  <c r="K68" i="53"/>
  <c r="N68" i="53" s="1"/>
  <c r="K67" i="53"/>
  <c r="N67" i="53" s="1"/>
  <c r="K66" i="53"/>
  <c r="N66" i="53" s="1"/>
  <c r="L65" i="53"/>
  <c r="K65" i="53"/>
  <c r="N65" i="53" s="1"/>
  <c r="G65" i="53"/>
  <c r="F65" i="53"/>
  <c r="E65" i="53"/>
  <c r="L64" i="53"/>
  <c r="K64" i="53"/>
  <c r="N64" i="53" s="1"/>
  <c r="G64" i="53"/>
  <c r="F64" i="53"/>
  <c r="E64" i="53"/>
  <c r="K63" i="53"/>
  <c r="K62" i="53"/>
  <c r="K61" i="53"/>
  <c r="K60" i="53"/>
  <c r="K59" i="53"/>
  <c r="N59" i="53" s="1"/>
  <c r="K58" i="53"/>
  <c r="N58" i="53" s="1"/>
  <c r="K57" i="53"/>
  <c r="N57" i="53" s="1"/>
  <c r="K56" i="53"/>
  <c r="N56" i="53" s="1"/>
  <c r="K55" i="53"/>
  <c r="N55" i="53" s="1"/>
  <c r="K54" i="53"/>
  <c r="N54" i="53" s="1"/>
  <c r="K53" i="53"/>
  <c r="K52" i="53"/>
  <c r="K51" i="53"/>
  <c r="K50" i="53"/>
  <c r="K49" i="53"/>
  <c r="K48" i="53"/>
  <c r="K47" i="53"/>
  <c r="L46" i="53"/>
  <c r="K46" i="53"/>
  <c r="N46" i="53" s="1"/>
  <c r="G46" i="53"/>
  <c r="F46" i="53"/>
  <c r="E46" i="53"/>
  <c r="L45" i="53"/>
  <c r="K45" i="53"/>
  <c r="N45" i="53" s="1"/>
  <c r="G45" i="53"/>
  <c r="F45" i="53"/>
  <c r="E45" i="53"/>
  <c r="K44" i="53"/>
  <c r="N44" i="53" s="1"/>
  <c r="K43" i="53"/>
  <c r="N43" i="53" s="1"/>
  <c r="K42" i="53"/>
  <c r="N42" i="53" s="1"/>
  <c r="K41" i="53"/>
  <c r="N41" i="53" s="1"/>
  <c r="K40" i="53"/>
  <c r="N40" i="53" s="1"/>
  <c r="K39" i="53"/>
  <c r="N39" i="53" s="1"/>
  <c r="K38" i="53"/>
  <c r="N38" i="53" s="1"/>
  <c r="K37" i="53"/>
  <c r="N37" i="53" s="1"/>
  <c r="K36" i="53"/>
  <c r="N36" i="53" s="1"/>
  <c r="K35" i="53"/>
  <c r="N35" i="53" s="1"/>
  <c r="K34" i="53"/>
  <c r="N34" i="53" s="1"/>
  <c r="K33" i="53"/>
  <c r="N33" i="53" s="1"/>
  <c r="K32" i="53"/>
  <c r="N32" i="53" s="1"/>
  <c r="K31" i="53"/>
  <c r="N31" i="53" s="1"/>
  <c r="K30" i="53"/>
  <c r="N30" i="53" s="1"/>
  <c r="K29" i="53"/>
  <c r="N29" i="53" s="1"/>
  <c r="K28" i="53"/>
  <c r="N28" i="53" s="1"/>
  <c r="K27" i="53"/>
  <c r="N27" i="53" s="1"/>
  <c r="K26" i="53"/>
  <c r="N26" i="53" s="1"/>
  <c r="K25" i="53"/>
  <c r="N25" i="53" s="1"/>
  <c r="K24" i="53"/>
  <c r="N24" i="53" s="1"/>
  <c r="K23" i="53"/>
  <c r="N23" i="53" s="1"/>
  <c r="K22" i="53"/>
  <c r="N22" i="53" s="1"/>
  <c r="K21" i="53"/>
  <c r="N21" i="53" s="1"/>
  <c r="K20" i="53"/>
  <c r="N20" i="53" s="1"/>
  <c r="K19" i="53"/>
  <c r="N19" i="53" s="1"/>
  <c r="K18" i="53"/>
  <c r="N18" i="53" s="1"/>
  <c r="K17" i="53"/>
  <c r="N17" i="53" s="1"/>
  <c r="G4" i="53"/>
  <c r="M100" i="52"/>
  <c r="M99" i="52"/>
  <c r="M98" i="52"/>
  <c r="M97" i="52"/>
  <c r="M96" i="52"/>
  <c r="J87" i="52"/>
  <c r="I87" i="52"/>
  <c r="K86" i="52"/>
  <c r="K85" i="52"/>
  <c r="K84" i="52"/>
  <c r="K83" i="52"/>
  <c r="K82" i="52"/>
  <c r="E82" i="52"/>
  <c r="K81" i="52"/>
  <c r="E81" i="52"/>
  <c r="K80" i="52"/>
  <c r="E80" i="52"/>
  <c r="K79" i="52"/>
  <c r="E79" i="52"/>
  <c r="K78" i="52"/>
  <c r="E78" i="52"/>
  <c r="M87" i="52"/>
  <c r="K77" i="52"/>
  <c r="N77" i="52" s="1"/>
  <c r="N87" i="52" s="1"/>
  <c r="H77" i="52"/>
  <c r="G77" i="52"/>
  <c r="K73" i="52"/>
  <c r="K72" i="52"/>
  <c r="K71" i="52"/>
  <c r="K70" i="52"/>
  <c r="K69" i="52"/>
  <c r="N69" i="52" s="1"/>
  <c r="K68" i="52"/>
  <c r="N68" i="52" s="1"/>
  <c r="K67" i="52"/>
  <c r="N67" i="52" s="1"/>
  <c r="K66" i="52"/>
  <c r="N66" i="52" s="1"/>
  <c r="L65" i="52"/>
  <c r="K65" i="52"/>
  <c r="N65" i="52" s="1"/>
  <c r="G65" i="52"/>
  <c r="F65" i="52"/>
  <c r="E65" i="52"/>
  <c r="L64" i="52"/>
  <c r="K64" i="52"/>
  <c r="N64" i="52" s="1"/>
  <c r="G64" i="52"/>
  <c r="F64" i="52"/>
  <c r="E64" i="52"/>
  <c r="K63" i="52"/>
  <c r="K62" i="52"/>
  <c r="K61" i="52"/>
  <c r="K60" i="52"/>
  <c r="K59" i="52"/>
  <c r="N59" i="52" s="1"/>
  <c r="K58" i="52"/>
  <c r="N58" i="52" s="1"/>
  <c r="K57" i="52"/>
  <c r="N57" i="52" s="1"/>
  <c r="K56" i="52"/>
  <c r="N56" i="52" s="1"/>
  <c r="K55" i="52"/>
  <c r="N55" i="52" s="1"/>
  <c r="K54" i="52"/>
  <c r="N54" i="52" s="1"/>
  <c r="K53" i="52"/>
  <c r="K52" i="52"/>
  <c r="K51" i="52"/>
  <c r="K50" i="52"/>
  <c r="K49" i="52"/>
  <c r="K48" i="52"/>
  <c r="K47" i="52"/>
  <c r="L46" i="52"/>
  <c r="K46" i="52"/>
  <c r="N46" i="52" s="1"/>
  <c r="G46" i="52"/>
  <c r="F46" i="52"/>
  <c r="E46" i="52"/>
  <c r="L45" i="52"/>
  <c r="K45" i="52"/>
  <c r="N45" i="52" s="1"/>
  <c r="G45" i="52"/>
  <c r="F45" i="52"/>
  <c r="E45" i="52"/>
  <c r="K44" i="52"/>
  <c r="N44" i="52" s="1"/>
  <c r="K43" i="52"/>
  <c r="N43" i="52" s="1"/>
  <c r="K42" i="52"/>
  <c r="N42" i="52" s="1"/>
  <c r="K41" i="52"/>
  <c r="N41" i="52" s="1"/>
  <c r="K40" i="52"/>
  <c r="N40" i="52" s="1"/>
  <c r="K39" i="52"/>
  <c r="N39" i="52" s="1"/>
  <c r="K38" i="52"/>
  <c r="N38" i="52" s="1"/>
  <c r="K37" i="52"/>
  <c r="N37" i="52" s="1"/>
  <c r="K36" i="52"/>
  <c r="N36" i="52" s="1"/>
  <c r="K35" i="52"/>
  <c r="N35" i="52" s="1"/>
  <c r="K34" i="52"/>
  <c r="N34" i="52" s="1"/>
  <c r="K33" i="52"/>
  <c r="N33" i="52" s="1"/>
  <c r="K32" i="52"/>
  <c r="N32" i="52" s="1"/>
  <c r="K31" i="52"/>
  <c r="N31" i="52" s="1"/>
  <c r="K30" i="52"/>
  <c r="N30" i="52" s="1"/>
  <c r="K29" i="52"/>
  <c r="N29" i="52" s="1"/>
  <c r="K28" i="52"/>
  <c r="N28" i="52" s="1"/>
  <c r="K27" i="52"/>
  <c r="N27" i="52" s="1"/>
  <c r="K26" i="52"/>
  <c r="N26" i="52" s="1"/>
  <c r="K25" i="52"/>
  <c r="N25" i="52" s="1"/>
  <c r="K24" i="52"/>
  <c r="N24" i="52" s="1"/>
  <c r="K23" i="52"/>
  <c r="N23" i="52" s="1"/>
  <c r="K22" i="52"/>
  <c r="N22" i="52" s="1"/>
  <c r="K21" i="52"/>
  <c r="N21" i="52" s="1"/>
  <c r="K20" i="52"/>
  <c r="N20" i="52" s="1"/>
  <c r="K19" i="52"/>
  <c r="N19" i="52" s="1"/>
  <c r="K18" i="52"/>
  <c r="N18" i="52" s="1"/>
  <c r="K17" i="52"/>
  <c r="N17" i="52" s="1"/>
  <c r="G4" i="52"/>
  <c r="M100" i="28"/>
  <c r="M99" i="28"/>
  <c r="M98" i="28"/>
  <c r="M97" i="28"/>
  <c r="M96" i="28"/>
  <c r="M104" i="55" l="1"/>
  <c r="K87" i="55"/>
  <c r="N90" i="55" s="1"/>
  <c r="M104" i="28"/>
  <c r="M104" i="54"/>
  <c r="K87" i="62"/>
  <c r="N90" i="62" s="1"/>
  <c r="M104" i="62"/>
  <c r="K87" i="65"/>
  <c r="N90" i="65" s="1"/>
  <c r="M104" i="66"/>
  <c r="M87" i="70"/>
  <c r="M87" i="66"/>
  <c r="M104" i="65"/>
  <c r="M104" i="63"/>
  <c r="M104" i="60"/>
  <c r="M104" i="59"/>
  <c r="M87" i="58"/>
  <c r="M104" i="56"/>
  <c r="M104" i="52"/>
  <c r="M104" i="53"/>
  <c r="M87" i="54"/>
  <c r="M104" i="70"/>
  <c r="M87" i="67"/>
  <c r="M104" i="61"/>
  <c r="M104" i="57"/>
  <c r="K87" i="64"/>
  <c r="N90" i="64" s="1"/>
  <c r="K87" i="53"/>
  <c r="N90" i="53" s="1"/>
  <c r="K87" i="58"/>
  <c r="N90" i="58" s="1"/>
  <c r="K87" i="60"/>
  <c r="N90" i="60" s="1"/>
  <c r="K87" i="68"/>
  <c r="N90" i="68" s="1"/>
  <c r="N74" i="64"/>
  <c r="M104" i="68"/>
  <c r="M104" i="69"/>
  <c r="M104" i="67"/>
  <c r="M104" i="64"/>
  <c r="M104" i="58"/>
  <c r="M87" i="56"/>
  <c r="M87" i="53"/>
  <c r="M87" i="68"/>
  <c r="N77" i="64"/>
  <c r="N87" i="64" s="1"/>
  <c r="M87" i="62"/>
  <c r="M87" i="61"/>
  <c r="M87" i="60"/>
  <c r="K87" i="59"/>
  <c r="N90" i="59" s="1"/>
  <c r="N77" i="58"/>
  <c r="N87" i="58" s="1"/>
  <c r="M87" i="55"/>
  <c r="K87" i="52"/>
  <c r="N90" i="52" s="1"/>
  <c r="N77" i="53"/>
  <c r="N87" i="53" s="1"/>
  <c r="K87" i="54"/>
  <c r="N90" i="54" s="1"/>
  <c r="K87" i="66"/>
  <c r="N90" i="66" s="1"/>
  <c r="N77" i="65"/>
  <c r="N87" i="65" s="1"/>
  <c r="M87" i="59"/>
  <c r="I101" i="57"/>
  <c r="M101" i="57" s="1"/>
  <c r="M102" i="57" s="1"/>
  <c r="K87" i="56"/>
  <c r="N90" i="56" s="1"/>
  <c r="N77" i="55"/>
  <c r="N87" i="55" s="1"/>
  <c r="M74" i="53"/>
  <c r="N91" i="53" s="1"/>
  <c r="N74" i="67"/>
  <c r="N74" i="62"/>
  <c r="M74" i="52"/>
  <c r="N91" i="52" s="1"/>
  <c r="I101" i="68"/>
  <c r="M101" i="68" s="1"/>
  <c r="I101" i="60"/>
  <c r="M101" i="60" s="1"/>
  <c r="M102" i="60" s="1"/>
  <c r="I101" i="56"/>
  <c r="M101" i="56" s="1"/>
  <c r="M102" i="56" s="1"/>
  <c r="I101" i="65"/>
  <c r="M101" i="65" s="1"/>
  <c r="M102" i="65" s="1"/>
  <c r="I101" i="53"/>
  <c r="M101" i="53" s="1"/>
  <c r="M102" i="53" s="1"/>
  <c r="I101" i="69"/>
  <c r="M101" i="69" s="1"/>
  <c r="M102" i="69" s="1"/>
  <c r="I101" i="70"/>
  <c r="M101" i="70" s="1"/>
  <c r="M102" i="70" s="1"/>
  <c r="I101" i="64"/>
  <c r="M101" i="64" s="1"/>
  <c r="I101" i="54"/>
  <c r="M101" i="54" s="1"/>
  <c r="M102" i="54" s="1"/>
  <c r="I101" i="67"/>
  <c r="M101" i="67" s="1"/>
  <c r="M102" i="67" s="1"/>
  <c r="I101" i="66"/>
  <c r="M101" i="66" s="1"/>
  <c r="M102" i="66" s="1"/>
  <c r="I101" i="59"/>
  <c r="M101" i="59" s="1"/>
  <c r="M102" i="59" s="1"/>
  <c r="I101" i="52"/>
  <c r="M101" i="52" s="1"/>
  <c r="M102" i="52" s="1"/>
  <c r="I101" i="58"/>
  <c r="M101" i="58" s="1"/>
  <c r="M102" i="58" s="1"/>
  <c r="M105" i="58" s="1"/>
  <c r="M74" i="57"/>
  <c r="N91" i="57" s="1"/>
  <c r="M74" i="69"/>
  <c r="N91" i="69" s="1"/>
  <c r="M74" i="54"/>
  <c r="N91" i="54" s="1"/>
  <c r="M74" i="68"/>
  <c r="N91" i="68" s="1"/>
  <c r="M74" i="66"/>
  <c r="N91" i="66" s="1"/>
  <c r="M74" i="65"/>
  <c r="N91" i="65" s="1"/>
  <c r="M74" i="55"/>
  <c r="N91" i="55" s="1"/>
  <c r="M74" i="67"/>
  <c r="N91" i="67" s="1"/>
  <c r="M74" i="60"/>
  <c r="N91" i="60" s="1"/>
  <c r="N74" i="68"/>
  <c r="N88" i="68" s="1"/>
  <c r="G9" i="68" s="1"/>
  <c r="N74" i="70"/>
  <c r="N88" i="70" s="1"/>
  <c r="G9" i="70" s="1"/>
  <c r="N74" i="54"/>
  <c r="N88" i="54" s="1"/>
  <c r="G9" i="54" s="1"/>
  <c r="N74" i="69"/>
  <c r="N88" i="69" s="1"/>
  <c r="G9" i="69" s="1"/>
  <c r="N74" i="66"/>
  <c r="N88" i="66" s="1"/>
  <c r="G9" i="66" s="1"/>
  <c r="K87" i="69"/>
  <c r="N90" i="69" s="1"/>
  <c r="K87" i="67"/>
  <c r="N90" i="67" s="1"/>
  <c r="N74" i="65"/>
  <c r="N88" i="65" s="1"/>
  <c r="G9" i="65" s="1"/>
  <c r="N74" i="63"/>
  <c r="N88" i="63" s="1"/>
  <c r="G9" i="63" s="1"/>
  <c r="N74" i="61"/>
  <c r="N88" i="61" s="1"/>
  <c r="G9" i="61" s="1"/>
  <c r="M74" i="70"/>
  <c r="N91" i="70" s="1"/>
  <c r="K87" i="70"/>
  <c r="N90" i="70" s="1"/>
  <c r="M74" i="64"/>
  <c r="N91" i="64" s="1"/>
  <c r="M74" i="62"/>
  <c r="N91" i="62" s="1"/>
  <c r="M74" i="61"/>
  <c r="N91" i="61" s="1"/>
  <c r="N74" i="59"/>
  <c r="N88" i="59" s="1"/>
  <c r="G9" i="59" s="1"/>
  <c r="M87" i="65"/>
  <c r="M74" i="63"/>
  <c r="N91" i="63" s="1"/>
  <c r="K87" i="63"/>
  <c r="N90" i="63" s="1"/>
  <c r="I101" i="63"/>
  <c r="M101" i="63" s="1"/>
  <c r="M102" i="63" s="1"/>
  <c r="K87" i="61"/>
  <c r="N90" i="61" s="1"/>
  <c r="I101" i="61"/>
  <c r="M101" i="61" s="1"/>
  <c r="M102" i="61" s="1"/>
  <c r="I101" i="62"/>
  <c r="M101" i="62" s="1"/>
  <c r="M102" i="62" s="1"/>
  <c r="M74" i="58"/>
  <c r="N91" i="58" s="1"/>
  <c r="M87" i="63"/>
  <c r="N74" i="60"/>
  <c r="N88" i="60" s="1"/>
  <c r="G9" i="60" s="1"/>
  <c r="M74" i="59"/>
  <c r="N91" i="59" s="1"/>
  <c r="N74" i="58"/>
  <c r="N74" i="57"/>
  <c r="N88" i="57" s="1"/>
  <c r="G9" i="57" s="1"/>
  <c r="M74" i="56"/>
  <c r="N91" i="56" s="1"/>
  <c r="N74" i="55"/>
  <c r="N88" i="55" s="1"/>
  <c r="G9" i="55" s="1"/>
  <c r="M87" i="57"/>
  <c r="N74" i="56"/>
  <c r="N88" i="56" s="1"/>
  <c r="G9" i="56" s="1"/>
  <c r="I101" i="55"/>
  <c r="M101" i="55" s="1"/>
  <c r="M102" i="55" s="1"/>
  <c r="K87" i="57"/>
  <c r="N90" i="57" s="1"/>
  <c r="N74" i="53"/>
  <c r="N88" i="53" s="1"/>
  <c r="G9" i="53" s="1"/>
  <c r="N74" i="52"/>
  <c r="N88" i="52" s="1"/>
  <c r="G9" i="52" s="1"/>
  <c r="M105" i="63" l="1"/>
  <c r="G11" i="63" s="1"/>
  <c r="M105" i="60"/>
  <c r="G11" i="60" s="1"/>
  <c r="M88" i="61"/>
  <c r="G8" i="61" s="1"/>
  <c r="M88" i="67"/>
  <c r="G8" i="67" s="1"/>
  <c r="M88" i="68"/>
  <c r="G8" i="68" s="1"/>
  <c r="M88" i="55"/>
  <c r="G8" i="55" s="1"/>
  <c r="M88" i="53"/>
  <c r="G8" i="53" s="1"/>
  <c r="M88" i="59"/>
  <c r="G8" i="59" s="1"/>
  <c r="M88" i="64"/>
  <c r="G8" i="64" s="1"/>
  <c r="M88" i="52"/>
  <c r="G8" i="52" s="1"/>
  <c r="M88" i="70"/>
  <c r="G8" i="70" s="1"/>
  <c r="M88" i="58"/>
  <c r="G8" i="58" s="1"/>
  <c r="M88" i="56"/>
  <c r="G8" i="56" s="1"/>
  <c r="M102" i="64"/>
  <c r="M105" i="64" s="1"/>
  <c r="M88" i="62"/>
  <c r="N88" i="58"/>
  <c r="G9" i="58" s="1"/>
  <c r="G11" i="58" s="1"/>
  <c r="M88" i="63"/>
  <c r="G8" i="63" s="1"/>
  <c r="M88" i="65"/>
  <c r="M88" i="69"/>
  <c r="M105" i="62"/>
  <c r="M105" i="66"/>
  <c r="G11" i="66" s="1"/>
  <c r="M105" i="57"/>
  <c r="M105" i="70"/>
  <c r="G11" i="70" s="1"/>
  <c r="M88" i="60"/>
  <c r="G8" i="60" s="1"/>
  <c r="M88" i="66"/>
  <c r="G8" i="66" s="1"/>
  <c r="M88" i="57"/>
  <c r="M88" i="54"/>
  <c r="G8" i="54" s="1"/>
  <c r="M105" i="65"/>
  <c r="G11" i="65" s="1"/>
  <c r="M105" i="61"/>
  <c r="G11" i="61" s="1"/>
  <c r="M105" i="53"/>
  <c r="M105" i="69"/>
  <c r="G11" i="69" s="1"/>
  <c r="M105" i="67"/>
  <c r="M105" i="55"/>
  <c r="G11" i="55" s="1"/>
  <c r="M105" i="59"/>
  <c r="G11" i="59" s="1"/>
  <c r="M105" i="54"/>
  <c r="G11" i="54" s="1"/>
  <c r="M105" i="56"/>
  <c r="G11" i="56" s="1"/>
  <c r="M105" i="52"/>
  <c r="G11" i="52" s="1"/>
  <c r="N88" i="62"/>
  <c r="G9" i="62" s="1"/>
  <c r="N88" i="67"/>
  <c r="G9" i="67" s="1"/>
  <c r="N88" i="64"/>
  <c r="G9" i="64" s="1"/>
  <c r="M102" i="68"/>
  <c r="P8" i="53"/>
  <c r="M8" i="53" s="1"/>
  <c r="P8" i="66"/>
  <c r="M8" i="66" s="1"/>
  <c r="P8" i="56"/>
  <c r="M8" i="56" s="1"/>
  <c r="P8" i="61"/>
  <c r="M8" i="61" s="1"/>
  <c r="P8" i="70"/>
  <c r="M8" i="70" s="1"/>
  <c r="M9" i="65"/>
  <c r="M9" i="66"/>
  <c r="M9" i="54"/>
  <c r="M9" i="57"/>
  <c r="M9" i="55"/>
  <c r="P8" i="64"/>
  <c r="M8" i="64" s="1"/>
  <c r="M9" i="56"/>
  <c r="M9" i="60"/>
  <c r="M9" i="61"/>
  <c r="P8" i="67"/>
  <c r="M8" i="67" s="1"/>
  <c r="M9" i="70"/>
  <c r="M9" i="68"/>
  <c r="P8" i="55"/>
  <c r="M8" i="55" s="1"/>
  <c r="P8" i="59"/>
  <c r="M8" i="59" s="1"/>
  <c r="M9" i="59"/>
  <c r="M9" i="63"/>
  <c r="M9" i="69"/>
  <c r="P8" i="68"/>
  <c r="M8" i="68" s="1"/>
  <c r="M9" i="53"/>
  <c r="P8" i="52"/>
  <c r="M8" i="52" s="1"/>
  <c r="P8" i="69" l="1"/>
  <c r="M8" i="69" s="1"/>
  <c r="G8" i="69"/>
  <c r="P8" i="62"/>
  <c r="M8" i="62" s="1"/>
  <c r="G8" i="62"/>
  <c r="P8" i="65"/>
  <c r="M8" i="65" s="1"/>
  <c r="G8" i="65"/>
  <c r="P8" i="57"/>
  <c r="M8" i="57" s="1"/>
  <c r="G8" i="57"/>
  <c r="P8" i="60"/>
  <c r="M8" i="60" s="1"/>
  <c r="P8" i="58"/>
  <c r="M8" i="58" s="1"/>
  <c r="G10" i="60"/>
  <c r="G11" i="62"/>
  <c r="G10" i="64"/>
  <c r="G11" i="64"/>
  <c r="G10" i="66"/>
  <c r="G10" i="67"/>
  <c r="G11" i="67"/>
  <c r="G10" i="53"/>
  <c r="M10" i="53" s="1"/>
  <c r="G11" i="53"/>
  <c r="G10" i="57"/>
  <c r="M10" i="57" s="1"/>
  <c r="G11" i="57"/>
  <c r="G10" i="54"/>
  <c r="M10" i="54" s="1"/>
  <c r="G10" i="69"/>
  <c r="G10" i="65"/>
  <c r="M11" i="57"/>
  <c r="M9" i="58"/>
  <c r="G10" i="59"/>
  <c r="M9" i="64"/>
  <c r="P8" i="54"/>
  <c r="M8" i="54" s="1"/>
  <c r="M105" i="68"/>
  <c r="G10" i="52"/>
  <c r="M10" i="52" s="1"/>
  <c r="M9" i="62"/>
  <c r="M9" i="67"/>
  <c r="M11" i="52"/>
  <c r="M11" i="53"/>
  <c r="M10" i="69"/>
  <c r="M11" i="69"/>
  <c r="G10" i="62"/>
  <c r="G10" i="63"/>
  <c r="G10" i="61"/>
  <c r="G10" i="56"/>
  <c r="G10" i="58"/>
  <c r="M10" i="58" s="1"/>
  <c r="G10" i="70"/>
  <c r="G10" i="55"/>
  <c r="P8" i="63"/>
  <c r="M8" i="63" s="1"/>
  <c r="M9" i="52"/>
  <c r="G11" i="68" l="1"/>
  <c r="M11" i="68" s="1"/>
  <c r="G10" i="68"/>
  <c r="M10" i="68" s="1"/>
  <c r="M10" i="55"/>
  <c r="M11" i="55"/>
  <c r="M11" i="62"/>
  <c r="M10" i="70"/>
  <c r="M11" i="70"/>
  <c r="M11" i="56"/>
  <c r="M10" i="61"/>
  <c r="M11" i="61"/>
  <c r="M11" i="63"/>
  <c r="M11" i="58"/>
  <c r="M10" i="63"/>
  <c r="M10" i="62"/>
  <c r="M10" i="56"/>
  <c r="M11" i="54"/>
  <c r="M10" i="65"/>
  <c r="M11" i="65"/>
  <c r="M10" i="60"/>
  <c r="M11" i="60"/>
  <c r="M10" i="64"/>
  <c r="M11" i="64"/>
  <c r="M10" i="66"/>
  <c r="M11" i="66"/>
  <c r="M10" i="59"/>
  <c r="M11" i="59"/>
  <c r="M10" i="67"/>
  <c r="M11" i="67"/>
  <c r="J84" i="28" l="1"/>
  <c r="J83" i="28"/>
  <c r="J82" i="28"/>
  <c r="J81" i="28"/>
  <c r="J80" i="28"/>
  <c r="J79" i="28"/>
  <c r="I84" i="28"/>
  <c r="I83" i="28"/>
  <c r="I82" i="28"/>
  <c r="I81" i="28"/>
  <c r="M79" i="28"/>
  <c r="M89" i="28" s="1"/>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I68" i="28"/>
  <c r="M68" i="28" s="1"/>
  <c r="I69" i="28"/>
  <c r="M69" i="28" s="1"/>
  <c r="I70" i="28"/>
  <c r="M70" i="28" s="1"/>
  <c r="I71" i="28"/>
  <c r="M71" i="28" s="1"/>
  <c r="I72" i="28"/>
  <c r="M72" i="28" s="1"/>
  <c r="I73" i="28"/>
  <c r="M73" i="28" s="1"/>
  <c r="I74" i="28"/>
  <c r="M74" i="28" s="1"/>
  <c r="I75" i="28"/>
  <c r="M75" i="28" s="1"/>
  <c r="I47" i="28"/>
  <c r="M47" i="28" s="1"/>
  <c r="I48" i="28"/>
  <c r="M48" i="28" s="1"/>
  <c r="I49" i="28"/>
  <c r="M49" i="28" s="1"/>
  <c r="I50" i="28"/>
  <c r="M50" i="28" s="1"/>
  <c r="I51" i="28"/>
  <c r="M51" i="28" s="1"/>
  <c r="I52" i="28"/>
  <c r="M52" i="28" s="1"/>
  <c r="I53" i="28"/>
  <c r="M53" i="28" s="1"/>
  <c r="I54" i="28"/>
  <c r="M54" i="28" s="1"/>
  <c r="I55" i="28"/>
  <c r="M55" i="28" s="1"/>
  <c r="I56" i="28"/>
  <c r="M56" i="28" s="1"/>
  <c r="I57" i="28"/>
  <c r="M57" i="28" s="1"/>
  <c r="I58" i="28"/>
  <c r="M58" i="28" s="1"/>
  <c r="I59" i="28"/>
  <c r="M59" i="28" s="1"/>
  <c r="I60" i="28"/>
  <c r="M60" i="28" s="1"/>
  <c r="I61" i="28"/>
  <c r="M61" i="28" s="1"/>
  <c r="I62" i="28"/>
  <c r="M62" i="28" s="1"/>
  <c r="I63" i="28"/>
  <c r="M63" i="28" s="1"/>
  <c r="I64" i="28"/>
  <c r="M64" i="28" s="1"/>
  <c r="I65" i="28"/>
  <c r="M65" i="28" s="1"/>
  <c r="I66" i="28"/>
  <c r="M66" i="28" s="1"/>
  <c r="I67" i="28"/>
  <c r="M67" i="28" s="1"/>
  <c r="L65" i="7"/>
  <c r="L67" i="28" s="1"/>
  <c r="K65" i="7"/>
  <c r="N65" i="7" s="1"/>
  <c r="G65" i="7"/>
  <c r="F65" i="7"/>
  <c r="E65" i="7"/>
  <c r="L64" i="7"/>
  <c r="L66" i="28" s="1"/>
  <c r="K64" i="7"/>
  <c r="N64" i="7" s="1"/>
  <c r="G64" i="7"/>
  <c r="F64" i="7"/>
  <c r="E64" i="7"/>
  <c r="E67" i="28"/>
  <c r="E66" i="28"/>
  <c r="K67" i="28" l="1"/>
  <c r="N67" i="28" s="1"/>
  <c r="K66" i="28"/>
  <c r="N66" i="28" s="1"/>
  <c r="G4" i="7"/>
  <c r="F4" i="28" s="1"/>
  <c r="E48" i="28" l="1"/>
  <c r="E47" i="28"/>
  <c r="G46" i="7"/>
  <c r="F46" i="7"/>
  <c r="E46" i="7"/>
  <c r="E45" i="7"/>
  <c r="G45" i="7"/>
  <c r="F45" i="7"/>
  <c r="R3" i="4"/>
  <c r="R4" i="4" s="1"/>
  <c r="R5" i="4" s="1"/>
  <c r="M98" i="7" l="1"/>
  <c r="J45" i="28" l="1"/>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I46" i="28"/>
  <c r="M46" i="28" s="1"/>
  <c r="I45" i="28"/>
  <c r="M45" i="28" s="1"/>
  <c r="I44" i="28"/>
  <c r="M44" i="28" s="1"/>
  <c r="I43" i="28"/>
  <c r="M43" i="28" s="1"/>
  <c r="I42" i="28"/>
  <c r="M42" i="28" s="1"/>
  <c r="I41" i="28"/>
  <c r="M41" i="28" s="1"/>
  <c r="I40" i="28"/>
  <c r="M40" i="28" s="1"/>
  <c r="I39" i="28"/>
  <c r="M39" i="28" s="1"/>
  <c r="I38" i="28"/>
  <c r="M38" i="28" s="1"/>
  <c r="I37" i="28"/>
  <c r="M37" i="28" s="1"/>
  <c r="I36" i="28"/>
  <c r="M36" i="28" s="1"/>
  <c r="I35" i="28"/>
  <c r="M35" i="28" s="1"/>
  <c r="I34" i="28"/>
  <c r="M34" i="28" s="1"/>
  <c r="I33" i="28"/>
  <c r="M33" i="28" s="1"/>
  <c r="I32" i="28"/>
  <c r="M32" i="28" s="1"/>
  <c r="I31" i="28"/>
  <c r="M31" i="28" s="1"/>
  <c r="I30" i="28"/>
  <c r="M30" i="28" s="1"/>
  <c r="I29" i="28"/>
  <c r="M29" i="28" s="1"/>
  <c r="I28" i="28"/>
  <c r="M28" i="28" s="1"/>
  <c r="I27" i="28"/>
  <c r="M27" i="28" s="1"/>
  <c r="I26" i="28"/>
  <c r="M26" i="28" s="1"/>
  <c r="I25" i="28"/>
  <c r="M25" i="28" s="1"/>
  <c r="I24" i="28"/>
  <c r="M24" i="28" s="1"/>
  <c r="I23" i="28"/>
  <c r="M23" i="28" s="1"/>
  <c r="I22" i="28"/>
  <c r="M22" i="28" s="1"/>
  <c r="I21" i="28"/>
  <c r="M21" i="28" s="1"/>
  <c r="I20" i="28"/>
  <c r="M20" i="28" s="1"/>
  <c r="I19" i="28"/>
  <c r="M19" i="28" s="1"/>
  <c r="J87" i="7"/>
  <c r="J89" i="28" s="1"/>
  <c r="I87" i="7"/>
  <c r="I89" i="28" s="1"/>
  <c r="M97" i="7"/>
  <c r="E82" i="7"/>
  <c r="E81" i="7"/>
  <c r="E80" i="7"/>
  <c r="E79" i="7"/>
  <c r="E78" i="7"/>
  <c r="K73" i="7"/>
  <c r="K75" i="28" s="1"/>
  <c r="K72" i="7"/>
  <c r="K74" i="28" s="1"/>
  <c r="K71" i="7"/>
  <c r="K73" i="28" s="1"/>
  <c r="K70" i="7"/>
  <c r="K72" i="28" s="1"/>
  <c r="K63" i="7"/>
  <c r="K65" i="28" s="1"/>
  <c r="K62" i="7"/>
  <c r="K64" i="28" s="1"/>
  <c r="K61" i="7"/>
  <c r="K63" i="28" s="1"/>
  <c r="K60" i="7"/>
  <c r="K62" i="28" s="1"/>
  <c r="K59" i="7"/>
  <c r="N59" i="7" s="1"/>
  <c r="K58" i="7"/>
  <c r="K57" i="7"/>
  <c r="K56" i="7"/>
  <c r="K55" i="7"/>
  <c r="N55" i="7" s="1"/>
  <c r="K54" i="7"/>
  <c r="K53" i="7"/>
  <c r="K55" i="28" s="1"/>
  <c r="K52" i="7"/>
  <c r="K54" i="28" s="1"/>
  <c r="K51" i="7"/>
  <c r="K53" i="28" s="1"/>
  <c r="K50" i="7"/>
  <c r="K52" i="28" s="1"/>
  <c r="K49" i="7"/>
  <c r="K51" i="28" s="1"/>
  <c r="K48" i="7"/>
  <c r="K50" i="28" s="1"/>
  <c r="K47" i="7"/>
  <c r="K49" i="28" s="1"/>
  <c r="K43" i="7"/>
  <c r="N43" i="7" s="1"/>
  <c r="K36" i="7"/>
  <c r="N36" i="7" s="1"/>
  <c r="K34" i="7"/>
  <c r="N34" i="7" s="1"/>
  <c r="K33" i="7"/>
  <c r="N33" i="7" s="1"/>
  <c r="K21" i="7"/>
  <c r="N21" i="7" s="1"/>
  <c r="C27" i="29"/>
  <c r="C15" i="29"/>
  <c r="C26" i="29"/>
  <c r="C23" i="29"/>
  <c r="C21" i="29"/>
  <c r="C16" i="29"/>
  <c r="C20" i="29"/>
  <c r="C12" i="29"/>
  <c r="C24" i="29"/>
  <c r="C10" i="29"/>
  <c r="C13" i="29"/>
  <c r="C19" i="29"/>
  <c r="C9" i="29"/>
  <c r="C25" i="29"/>
  <c r="C22" i="29"/>
  <c r="C8" i="29"/>
  <c r="C14" i="29"/>
  <c r="C17" i="29"/>
  <c r="C11" i="29"/>
  <c r="C18" i="29"/>
  <c r="M76" i="28" l="1"/>
  <c r="N93" i="28" s="1"/>
  <c r="K58" i="28"/>
  <c r="N58" i="28" s="1"/>
  <c r="N56" i="7"/>
  <c r="K59" i="28"/>
  <c r="N59" i="28" s="1"/>
  <c r="N57" i="7"/>
  <c r="K56" i="28"/>
  <c r="N56" i="28" s="1"/>
  <c r="N54" i="7"/>
  <c r="K60" i="28"/>
  <c r="N60" i="28" s="1"/>
  <c r="N58" i="7"/>
  <c r="K57" i="28"/>
  <c r="N57" i="28" s="1"/>
  <c r="K61" i="28"/>
  <c r="N61" i="28" s="1"/>
  <c r="K45" i="28"/>
  <c r="N45" i="28" s="1"/>
  <c r="K23" i="28"/>
  <c r="N23" i="28" s="1"/>
  <c r="M87" i="7"/>
  <c r="K38" i="28"/>
  <c r="N38" i="28" s="1"/>
  <c r="K35" i="28"/>
  <c r="N35" i="28" s="1"/>
  <c r="K36" i="28"/>
  <c r="N36" i="28" s="1"/>
  <c r="D13" i="29"/>
  <c r="D19" i="29"/>
  <c r="D22" i="29"/>
  <c r="D18" i="29"/>
  <c r="D11" i="29"/>
  <c r="D20" i="29"/>
  <c r="D27" i="29"/>
  <c r="D9" i="29"/>
  <c r="D23" i="29"/>
  <c r="D16" i="29"/>
  <c r="D10" i="29"/>
  <c r="D17" i="29"/>
  <c r="D21" i="29"/>
  <c r="D14" i="29"/>
  <c r="D24" i="29"/>
  <c r="D12" i="29"/>
  <c r="D15" i="29"/>
  <c r="D25" i="29"/>
  <c r="D26" i="29"/>
  <c r="M90" i="28" l="1"/>
  <c r="F6" i="28" s="1"/>
  <c r="N4" i="28"/>
  <c r="K86" i="7" l="1"/>
  <c r="K88" i="28" s="1"/>
  <c r="K85" i="7"/>
  <c r="K87" i="28" s="1"/>
  <c r="K84" i="7"/>
  <c r="K86" i="28" s="1"/>
  <c r="K83" i="7"/>
  <c r="K85" i="28" s="1"/>
  <c r="H84" i="28" l="1"/>
  <c r="H83" i="28"/>
  <c r="H82" i="28"/>
  <c r="H81" i="28"/>
  <c r="H80" i="28"/>
  <c r="K78" i="7" l="1"/>
  <c r="K80" i="28" s="1"/>
  <c r="L46" i="7" l="1"/>
  <c r="L45" i="7"/>
  <c r="H77" i="7"/>
  <c r="G77" i="7"/>
  <c r="O27" i="29"/>
  <c r="O26" i="29"/>
  <c r="O25" i="29"/>
  <c r="O24" i="29"/>
  <c r="O23" i="29"/>
  <c r="O22" i="29"/>
  <c r="O21" i="29"/>
  <c r="O20" i="29"/>
  <c r="O19" i="29"/>
  <c r="O18" i="29"/>
  <c r="O17" i="29"/>
  <c r="O16" i="29"/>
  <c r="O15" i="29"/>
  <c r="O14" i="29"/>
  <c r="O13" i="29"/>
  <c r="I28" i="29"/>
  <c r="L28" i="29" s="1"/>
  <c r="N27" i="29"/>
  <c r="N26" i="29"/>
  <c r="N25" i="29"/>
  <c r="N24" i="29"/>
  <c r="N23" i="29"/>
  <c r="N22" i="29"/>
  <c r="N21" i="29"/>
  <c r="N20" i="29"/>
  <c r="N19" i="29"/>
  <c r="N18" i="29"/>
  <c r="N17" i="29"/>
  <c r="N16" i="29"/>
  <c r="N15" i="29"/>
  <c r="N14" i="29"/>
  <c r="N13" i="29"/>
  <c r="M27" i="29"/>
  <c r="M26" i="29"/>
  <c r="M25" i="29"/>
  <c r="M24" i="29"/>
  <c r="M23" i="29"/>
  <c r="M22" i="29"/>
  <c r="M21" i="29"/>
  <c r="M20" i="29"/>
  <c r="M19" i="29"/>
  <c r="M18" i="29"/>
  <c r="M17" i="29"/>
  <c r="M16" i="29"/>
  <c r="M15" i="29"/>
  <c r="M14" i="29"/>
  <c r="M13" i="29"/>
  <c r="K27" i="29"/>
  <c r="K26" i="29"/>
  <c r="K25" i="29"/>
  <c r="K24" i="29"/>
  <c r="K23" i="29"/>
  <c r="K22" i="29"/>
  <c r="K21" i="29"/>
  <c r="K20" i="29"/>
  <c r="K19" i="29"/>
  <c r="K18" i="29"/>
  <c r="K17" i="29"/>
  <c r="K16" i="29"/>
  <c r="K15" i="29"/>
  <c r="K14" i="29"/>
  <c r="K13" i="29"/>
  <c r="K12" i="29"/>
  <c r="M12" i="29"/>
  <c r="K11" i="29"/>
  <c r="M11" i="29"/>
  <c r="K10" i="29"/>
  <c r="M10" i="29"/>
  <c r="K9" i="29"/>
  <c r="M9" i="29"/>
  <c r="K8" i="29"/>
  <c r="M8" i="29" s="1"/>
  <c r="J27" i="29"/>
  <c r="J26" i="29"/>
  <c r="J25" i="29"/>
  <c r="J24" i="29"/>
  <c r="J23" i="29"/>
  <c r="J22" i="29"/>
  <c r="J21" i="29"/>
  <c r="J20" i="29"/>
  <c r="J19" i="29"/>
  <c r="J18" i="29"/>
  <c r="J17" i="29"/>
  <c r="J16" i="29"/>
  <c r="J15" i="29"/>
  <c r="J14" i="29"/>
  <c r="J13" i="29"/>
  <c r="M100" i="7"/>
  <c r="M99" i="7"/>
  <c r="M96" i="7"/>
  <c r="K82" i="7"/>
  <c r="K84" i="28" s="1"/>
  <c r="K81" i="7"/>
  <c r="K83" i="28" s="1"/>
  <c r="K80" i="7"/>
  <c r="K82" i="28" s="1"/>
  <c r="K79" i="7"/>
  <c r="K81" i="28" s="1"/>
  <c r="K77" i="7"/>
  <c r="K69" i="7"/>
  <c r="N69" i="7" s="1"/>
  <c r="K68" i="7"/>
  <c r="N68" i="7" s="1"/>
  <c r="K67" i="7"/>
  <c r="N67" i="7" s="1"/>
  <c r="K66" i="7"/>
  <c r="N66" i="7" s="1"/>
  <c r="K46" i="7"/>
  <c r="K45" i="7"/>
  <c r="K44" i="7"/>
  <c r="K42" i="7"/>
  <c r="N42" i="7" s="1"/>
  <c r="K41" i="7"/>
  <c r="N41" i="7" s="1"/>
  <c r="K40" i="7"/>
  <c r="K39" i="7"/>
  <c r="N39" i="7" s="1"/>
  <c r="K38" i="7"/>
  <c r="K37" i="7"/>
  <c r="K35" i="7"/>
  <c r="N35" i="7" s="1"/>
  <c r="K32" i="7"/>
  <c r="K31" i="7"/>
  <c r="K30" i="7"/>
  <c r="K29" i="7"/>
  <c r="N29" i="7" s="1"/>
  <c r="K28" i="7"/>
  <c r="N28" i="7" s="1"/>
  <c r="K27" i="7"/>
  <c r="N27" i="7" s="1"/>
  <c r="K26" i="7"/>
  <c r="K25" i="7"/>
  <c r="K24" i="7"/>
  <c r="N24" i="7" s="1"/>
  <c r="K23" i="7"/>
  <c r="K22" i="7"/>
  <c r="N22" i="7" s="1"/>
  <c r="K20" i="7"/>
  <c r="K19" i="7"/>
  <c r="K18" i="7"/>
  <c r="K17" i="7"/>
  <c r="J12" i="29"/>
  <c r="N12" i="29"/>
  <c r="O12" i="29"/>
  <c r="K32" i="28" l="1"/>
  <c r="N32" i="28" s="1"/>
  <c r="N30" i="7"/>
  <c r="K39" i="28"/>
  <c r="N39" i="28" s="1"/>
  <c r="N37" i="7"/>
  <c r="K48" i="28"/>
  <c r="N48" i="28" s="1"/>
  <c r="N46" i="7"/>
  <c r="K71" i="28"/>
  <c r="N71" i="28" s="1"/>
  <c r="K42" i="28"/>
  <c r="N42" i="28" s="1"/>
  <c r="N40" i="7"/>
  <c r="K47" i="28"/>
  <c r="N47" i="28" s="1"/>
  <c r="N45" i="7"/>
  <c r="K70" i="28"/>
  <c r="N70" i="28" s="1"/>
  <c r="K33" i="28"/>
  <c r="N33" i="28" s="1"/>
  <c r="N31" i="7"/>
  <c r="K40" i="28"/>
  <c r="N40" i="28" s="1"/>
  <c r="N38" i="7"/>
  <c r="K68" i="28"/>
  <c r="N68" i="28" s="1"/>
  <c r="K34" i="28"/>
  <c r="N34" i="28" s="1"/>
  <c r="N32" i="7"/>
  <c r="K46" i="28"/>
  <c r="N46" i="28" s="1"/>
  <c r="N44" i="7"/>
  <c r="K69" i="28"/>
  <c r="N69" i="28" s="1"/>
  <c r="K79" i="28"/>
  <c r="N79" i="28" s="1"/>
  <c r="N89" i="28" s="1"/>
  <c r="N77" i="7"/>
  <c r="K28" i="28"/>
  <c r="N28" i="28" s="1"/>
  <c r="N26" i="7"/>
  <c r="K27" i="28"/>
  <c r="N27" i="28" s="1"/>
  <c r="N25" i="7"/>
  <c r="K25" i="28"/>
  <c r="N25" i="28" s="1"/>
  <c r="N23" i="7"/>
  <c r="K22" i="28"/>
  <c r="N22" i="28" s="1"/>
  <c r="N20" i="7"/>
  <c r="K21" i="28"/>
  <c r="N21" i="28" s="1"/>
  <c r="N19" i="7"/>
  <c r="K20" i="28"/>
  <c r="N20" i="28" s="1"/>
  <c r="N18" i="7"/>
  <c r="K19" i="28"/>
  <c r="N19" i="28" s="1"/>
  <c r="N17" i="7"/>
  <c r="M104" i="7"/>
  <c r="I101" i="7"/>
  <c r="K87" i="7"/>
  <c r="K24" i="28"/>
  <c r="N24" i="28" s="1"/>
  <c r="K26" i="28"/>
  <c r="N26" i="28" s="1"/>
  <c r="K30" i="28"/>
  <c r="N30" i="28" s="1"/>
  <c r="K37" i="28"/>
  <c r="N37" i="28" s="1"/>
  <c r="K44" i="28"/>
  <c r="N44" i="28" s="1"/>
  <c r="K29" i="28"/>
  <c r="N29" i="28" s="1"/>
  <c r="K31" i="28"/>
  <c r="N31" i="28" s="1"/>
  <c r="K41" i="28"/>
  <c r="N41" i="28" s="1"/>
  <c r="K43" i="28"/>
  <c r="N43" i="28" s="1"/>
  <c r="M74" i="7"/>
  <c r="N91" i="7" s="1"/>
  <c r="L47" i="28"/>
  <c r="L48" i="28"/>
  <c r="M28" i="29"/>
  <c r="H28" i="29"/>
  <c r="K28" i="29"/>
  <c r="I101" i="28" l="1"/>
  <c r="M101" i="28" s="1" a="1"/>
  <c r="M101" i="28" s="1"/>
  <c r="M102" i="28" s="1"/>
  <c r="K89" i="28"/>
  <c r="N92" i="28" s="1"/>
  <c r="N90" i="7"/>
  <c r="M88" i="7"/>
  <c r="G8" i="7" s="1"/>
  <c r="N76" i="28"/>
  <c r="N90" i="28" s="1"/>
  <c r="M101" i="7"/>
  <c r="N87" i="7"/>
  <c r="N74" i="7"/>
  <c r="J11" i="29"/>
  <c r="N11" i="29" s="1"/>
  <c r="J10" i="29"/>
  <c r="N10" i="29" s="1"/>
  <c r="N13" i="28" l="1"/>
  <c r="F8" i="28"/>
  <c r="M105" i="28"/>
  <c r="N88" i="7"/>
  <c r="G9" i="7" s="1"/>
  <c r="M102" i="7"/>
  <c r="M105" i="7" s="1"/>
  <c r="P8" i="7"/>
  <c r="J9" i="29"/>
  <c r="N9" i="29" s="1"/>
  <c r="G11" i="7" l="1"/>
  <c r="F12" i="28"/>
  <c r="F10" i="28"/>
  <c r="M8" i="7"/>
  <c r="P10" i="28" a="1"/>
  <c r="D8" i="29"/>
  <c r="M10" i="28"/>
  <c r="P10" i="28" l="1"/>
  <c r="N10" i="28" s="1"/>
  <c r="G10" i="7"/>
  <c r="M10" i="7" s="1"/>
  <c r="J8" i="29"/>
  <c r="N8" i="29" s="1"/>
  <c r="E16" i="29"/>
  <c r="E15" i="29"/>
  <c r="E24" i="29"/>
  <c r="E26" i="29"/>
  <c r="E25" i="29"/>
  <c r="E23" i="29"/>
  <c r="E14" i="29"/>
  <c r="E11" i="29"/>
  <c r="E17" i="29"/>
  <c r="E19" i="29"/>
  <c r="E27" i="29"/>
  <c r="E22" i="29"/>
  <c r="E13" i="29"/>
  <c r="E9" i="29"/>
  <c r="O9" i="29" s="1"/>
  <c r="E21" i="29"/>
  <c r="E12" i="29"/>
  <c r="E18" i="29"/>
  <c r="E10" i="29"/>
  <c r="O10" i="29" s="1"/>
  <c r="E20" i="29"/>
  <c r="E8" i="29"/>
  <c r="O8" i="29" s="1"/>
  <c r="O11" i="29"/>
  <c r="M9" i="7"/>
  <c r="M11" i="28"/>
  <c r="P11" i="28" a="1"/>
  <c r="P11" i="28" l="1"/>
  <c r="N11" i="28" s="1"/>
  <c r="M11" i="7"/>
  <c r="E28" i="29"/>
  <c r="J28" i="29"/>
  <c r="O28" i="29"/>
  <c r="O4" i="29" s="1"/>
  <c r="P12" i="28" a="1"/>
  <c r="M12" i="28"/>
  <c r="P12" i="28" l="1"/>
  <c r="N12" i="28" s="1"/>
  <c r="M1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相原 有希</author>
  </authors>
  <commentList>
    <comment ref="N92" authorId="0" shapeId="0" xr:uid="{00000000-0006-0000-0000-000001000000}">
      <text>
        <r>
          <rPr>
            <b/>
            <sz val="9"/>
            <color indexed="81"/>
            <rFont val="MS P ゴシック"/>
            <family val="3"/>
            <charset val="128"/>
          </rPr>
          <t>総括票「９　再生可能エネルギー源利用設備等の導入計画及び状況」における評価の対象となります。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m.tokutake</author>
    <author>相原 有希</author>
  </authors>
  <commentList>
    <comment ref="E4" authorId="0" shapeId="0" xr:uid="{00000000-0006-0000-0100-000001000000}">
      <text>
        <r>
          <rPr>
            <b/>
            <sz val="9"/>
            <color indexed="81"/>
            <rFont val="MS P ゴシック"/>
            <family val="3"/>
            <charset val="128"/>
          </rPr>
          <t>事業者名を記入してください。</t>
        </r>
      </text>
    </comment>
    <comment ref="O4" authorId="1" shapeId="0" xr:uid="{00000000-0006-0000-0100-000002000000}">
      <text>
        <r>
          <rPr>
            <b/>
            <sz val="9"/>
            <color indexed="81"/>
            <rFont val="MS P ゴシック"/>
            <family val="3"/>
            <charset val="128"/>
          </rPr>
          <t>算定対象年度を記入してください。</t>
        </r>
      </text>
    </comment>
    <comment ref="O35" authorId="0" shapeId="0" xr:uid="{00000000-0006-0000-0100-000003000000}">
      <text>
        <r>
          <rPr>
            <b/>
            <sz val="9"/>
            <color indexed="81"/>
            <rFont val="MS P ゴシック"/>
            <family val="3"/>
            <charset val="128"/>
          </rPr>
          <t>13A以外のガス、また13Aでも単位発熱量45.0（GJ/千N㎥）以外の都市ガスを使用している場合は、「その他の燃料」へガスの種類、単位発熱量、排出係数（t-C/GJ)を記入してください。なお、換算係数はガス会社により異なりますので、ガス会社へ確認してください。
「その他の燃料」欄に入りきらない場合は、使用量で重み付けした単位発熱量を記入してください。
※計画書作成時に使用した単位発熱量、換算係数は計画期間は変更せずにお使いください。</t>
        </r>
      </text>
    </comment>
    <comment ref="D68" authorId="0" shapeId="0" xr:uid="{00000000-0006-0000-0100-000004000000}">
      <text>
        <r>
          <rPr>
            <b/>
            <sz val="9"/>
            <color indexed="81"/>
            <rFont val="MS P ゴシック"/>
            <family val="3"/>
            <charset val="128"/>
          </rPr>
          <t>使用している電気事業者の調整後排出係数が『0.37（t-CO2/千kWh)』以下の場合は低炭素電力へ小売電気事業者名と調整後排出係数を記入してください。
なお、調整後排出係数は、地球温暖化対策の推進に関する法律に基づき、環境省HP等において公表される電気事業者別の排出係数を毎年度記入してください。（低炭素電力利用に限る。）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3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3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3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3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3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4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4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4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4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4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5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5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5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5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5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6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6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6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6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6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7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7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7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7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7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8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8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8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8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8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9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9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9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9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9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A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A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A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A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A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B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B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B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B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B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C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C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C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C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C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D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D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D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D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D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E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E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E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E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E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0F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0F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0F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0F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0F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0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0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0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0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0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1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1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1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1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1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2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2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2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2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2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3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3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3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3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3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4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4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4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4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4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5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5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5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5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5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徳武 美穂</author>
    <author>m.tokutake</author>
    <author>相原 有希</author>
  </authors>
  <commentList>
    <comment ref="O28" authorId="0" shapeId="0" xr:uid="{00000000-0006-0000-1600-000001000000}">
      <text>
        <r>
          <rPr>
            <b/>
            <sz val="9"/>
            <color indexed="81"/>
            <rFont val="MS P ゴシック"/>
            <family val="3"/>
            <charset val="128"/>
          </rPr>
          <t>ガス会社からのLPG使用量が㎥（立法メートル）で表示されている場合は、ｔ（トン）に換算する必要があります。
換算係数はガス会社によって異なりますので、ガス会社にご確認ください。
不明な場合は、以下の数値を用いることができます。
プロパン：1/502
ブタン：1/355
プロパン・ブタンの混合：1/458
（いずれも１㎥あたり）</t>
        </r>
        <r>
          <rPr>
            <sz val="9"/>
            <color indexed="81"/>
            <rFont val="MS P ゴシック"/>
            <family val="3"/>
            <charset val="128"/>
          </rPr>
          <t xml:space="preserve">
</t>
        </r>
      </text>
    </comment>
    <comment ref="O44" authorId="1" shapeId="0" xr:uid="{00000000-0006-0000-1600-000002000000}">
      <text>
        <r>
          <rPr>
            <b/>
            <sz val="9"/>
            <color indexed="81"/>
            <rFont val="MS P ゴシック"/>
            <family val="3"/>
            <charset val="128"/>
          </rPr>
          <t>13A以外のガス、また13Aでも単位発熱量45.0（GJ/千N㎥）以外の都市ガスを使用している場合は、1_排出係数シートの「その他の燃料」へガスの種類、単位発熱量、排出係数（t-C/GJ)を記入します。使用量入力の際も「その他の燃料」欄を使用してください。
※計画書作成時に使用した単位発熱量、換算係数は計画期間は変更せずにお使いいただきます。</t>
        </r>
      </text>
    </comment>
    <comment ref="C77" authorId="1" shapeId="0" xr:uid="{00000000-0006-0000-1600-000003000000}">
      <text>
        <r>
          <rPr>
            <b/>
            <sz val="9"/>
            <color indexed="81"/>
            <rFont val="MS P ゴシック"/>
            <family val="3"/>
            <charset val="128"/>
          </rPr>
          <t>※「電気」の欄に計上する買電量は、電気事業者に関係なく事業所で使用した</t>
        </r>
        <r>
          <rPr>
            <b/>
            <u/>
            <sz val="9"/>
            <color indexed="81"/>
            <rFont val="MS P ゴシック"/>
            <family val="3"/>
            <charset val="128"/>
          </rPr>
          <t>すべての電力量</t>
        </r>
        <r>
          <rPr>
            <b/>
            <sz val="9"/>
            <color indexed="81"/>
            <rFont val="MS P ゴシック"/>
            <family val="3"/>
            <charset val="128"/>
          </rPr>
          <t>（低炭素電力も含む）を記入してください。
　また、低炭素電力には調整後排出係数が『0.37t-CO2/千kWh』以下の電気事業者からの買電があった場合はその買電量を記入してください。
なお、低炭素電力に記入する電力量は電気欄に記入した使用量の</t>
        </r>
        <r>
          <rPr>
            <b/>
            <u/>
            <sz val="9"/>
            <color indexed="81"/>
            <rFont val="MS P ゴシック"/>
            <family val="3"/>
            <charset val="128"/>
          </rPr>
          <t>内数</t>
        </r>
        <r>
          <rPr>
            <b/>
            <sz val="9"/>
            <color indexed="81"/>
            <rFont val="MS P ゴシック"/>
            <family val="3"/>
            <charset val="128"/>
          </rPr>
          <t>のため、小計には重複されません。</t>
        </r>
      </text>
    </comment>
    <comment ref="E83" authorId="2" shapeId="0" xr:uid="{00000000-0006-0000-1600-000004000000}">
      <text>
        <r>
          <rPr>
            <b/>
            <sz val="9"/>
            <color indexed="81"/>
            <rFont val="MS P ゴシック"/>
            <family val="3"/>
            <charset val="128"/>
          </rPr>
          <t>自家消費量を計測していない場合、以下の式を用いて使用量を推計してください。
年間使用量（千kWh）
＝（太陽光発電設備の定格出力×365(日)×24(時間)）
　　×0.138÷1000</t>
        </r>
      </text>
    </comment>
    <comment ref="N90" authorId="2" shapeId="0" xr:uid="{00000000-0006-0000-1600-000005000000}">
      <text>
        <r>
          <rPr>
            <b/>
            <sz val="9"/>
            <color indexed="81"/>
            <rFont val="MS P ゴシック"/>
            <family val="3"/>
            <charset val="128"/>
          </rPr>
          <t>総括票「９　再生可能エネルギー源利用設備等の導入計画及び状況」及び
個別票「７　再生可能エネルギー源利用設備等の導入計画及び状況」における評価の対象となります。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<sst xmlns="http://schemas.openxmlformats.org/spreadsheetml/2006/main" count="5001" uniqueCount="228">
  <si>
    <t>揮発油（ガソリン）</t>
  </si>
  <si>
    <t>ナフサ</t>
  </si>
  <si>
    <t>灯油</t>
  </si>
  <si>
    <t>軽油</t>
  </si>
  <si>
    <t>Ａ重油</t>
  </si>
  <si>
    <t>Ｂ・Ｃ重油</t>
  </si>
  <si>
    <t>石油アスファルト</t>
  </si>
  <si>
    <t>石油コークス</t>
  </si>
  <si>
    <t>石油ガス</t>
  </si>
  <si>
    <t>可燃性
天然ガス</t>
  </si>
  <si>
    <t>その他可燃性天然ガス</t>
  </si>
  <si>
    <t>石炭</t>
  </si>
  <si>
    <t>原料炭</t>
  </si>
  <si>
    <t>一般炭</t>
  </si>
  <si>
    <t>石炭コークス</t>
  </si>
  <si>
    <t>コールタール</t>
  </si>
  <si>
    <t>コークス炉ガス</t>
  </si>
  <si>
    <t>高炉ガス</t>
  </si>
  <si>
    <t>温水</t>
    <rPh sb="0" eb="2">
      <t>オンスイ</t>
    </rPh>
    <phoneticPr fontId="4"/>
  </si>
  <si>
    <t>冷水</t>
    <rPh sb="0" eb="2">
      <t>レイスイ</t>
    </rPh>
    <phoneticPr fontId="4"/>
  </si>
  <si>
    <t>kl</t>
    <phoneticPr fontId="23"/>
  </si>
  <si>
    <t>蒸気（産業用を除く）</t>
    <rPh sb="0" eb="2">
      <t>ジョウキ</t>
    </rPh>
    <rPh sb="3" eb="6">
      <t>サンギョウヨウ</t>
    </rPh>
    <rPh sb="7" eb="8">
      <t>ノゾ</t>
    </rPh>
    <phoneticPr fontId="4"/>
  </si>
  <si>
    <t>蒸気（産業用）</t>
    <rPh sb="0" eb="2">
      <t>ジョウキ</t>
    </rPh>
    <rPh sb="3" eb="6">
      <t>サンギョウヨウ</t>
    </rPh>
    <phoneticPr fontId="4"/>
  </si>
  <si>
    <t>原油</t>
    <phoneticPr fontId="23"/>
  </si>
  <si>
    <t>単位</t>
    <rPh sb="0" eb="2">
      <t>タンイ</t>
    </rPh>
    <phoneticPr fontId="23"/>
  </si>
  <si>
    <t>熱量の原油換算エネルギー使用量への換算係数</t>
    <phoneticPr fontId="23"/>
  </si>
  <si>
    <t>エネルギーの種類別の発熱量、排出係数及び原油換算エネルギー使用量への換算係数</t>
    <rPh sb="6" eb="8">
      <t>シュルイ</t>
    </rPh>
    <rPh sb="8" eb="9">
      <t>ベツ</t>
    </rPh>
    <rPh sb="10" eb="12">
      <t>ハツネツ</t>
    </rPh>
    <rPh sb="12" eb="13">
      <t>リョウ</t>
    </rPh>
    <rPh sb="14" eb="16">
      <t>ハイシュツ</t>
    </rPh>
    <rPh sb="16" eb="18">
      <t>ケイスウ</t>
    </rPh>
    <rPh sb="18" eb="19">
      <t>オヨ</t>
    </rPh>
    <rPh sb="20" eb="22">
      <t>ゲンユ</t>
    </rPh>
    <rPh sb="22" eb="24">
      <t>カンザン</t>
    </rPh>
    <rPh sb="29" eb="32">
      <t>シヨウリョウ</t>
    </rPh>
    <rPh sb="34" eb="36">
      <t>カンザン</t>
    </rPh>
    <rPh sb="36" eb="38">
      <t>ケイスウ</t>
    </rPh>
    <phoneticPr fontId="23"/>
  </si>
  <si>
    <t>GJ/t</t>
    <phoneticPr fontId="23"/>
  </si>
  <si>
    <t>GJ/GJ</t>
    <phoneticPr fontId="23"/>
  </si>
  <si>
    <r>
      <t>GJ/</t>
    </r>
    <r>
      <rPr>
        <sz val="10"/>
        <color indexed="8"/>
        <rFont val="Arial Unicode MS"/>
        <family val="3"/>
        <charset val="128"/>
      </rPr>
      <t>千</t>
    </r>
    <r>
      <rPr>
        <sz val="10"/>
        <color indexed="8"/>
        <rFont val="Arial"/>
        <family val="2"/>
      </rPr>
      <t>kWh</t>
    </r>
    <rPh sb="3" eb="4">
      <t>セン</t>
    </rPh>
    <phoneticPr fontId="23"/>
  </si>
  <si>
    <t>エネルギー年間使用量</t>
    <rPh sb="5" eb="7">
      <t>ネンカン</t>
    </rPh>
    <rPh sb="7" eb="9">
      <t>シヨウ</t>
    </rPh>
    <rPh sb="9" eb="10">
      <t>リョウ</t>
    </rPh>
    <phoneticPr fontId="23"/>
  </si>
  <si>
    <t>小　　　　　計</t>
    <rPh sb="0" eb="1">
      <t>ショウ</t>
    </rPh>
    <rPh sb="6" eb="7">
      <t>ケイ</t>
    </rPh>
    <phoneticPr fontId="23"/>
  </si>
  <si>
    <t>t-C/GJ</t>
    <phoneticPr fontId="23"/>
  </si>
  <si>
    <r>
      <t>t-CO</t>
    </r>
    <r>
      <rPr>
        <vertAlign val="subscript"/>
        <sz val="10"/>
        <rFont val="Arial"/>
        <family val="2"/>
      </rPr>
      <t>2</t>
    </r>
    <r>
      <rPr>
        <sz val="10"/>
        <rFont val="Arial"/>
        <family val="2"/>
      </rPr>
      <t>/GJ</t>
    </r>
    <phoneticPr fontId="23"/>
  </si>
  <si>
    <t>－</t>
    <phoneticPr fontId="23"/>
  </si>
  <si>
    <t>合　　　　　計</t>
    <rPh sb="0" eb="1">
      <t>ゴウ</t>
    </rPh>
    <rPh sb="6" eb="7">
      <t>ケイ</t>
    </rPh>
    <phoneticPr fontId="23"/>
  </si>
  <si>
    <t>原油換算エネルギー使用量</t>
    <rPh sb="0" eb="2">
      <t>ゲンユ</t>
    </rPh>
    <rPh sb="2" eb="4">
      <t>カンザン</t>
    </rPh>
    <rPh sb="9" eb="12">
      <t>シヨウリョウ</t>
    </rPh>
    <phoneticPr fontId="23"/>
  </si>
  <si>
    <t>石油系炭化水素ガス</t>
    <phoneticPr fontId="23"/>
  </si>
  <si>
    <t>グリーンエネルギー証書（電力）</t>
    <rPh sb="9" eb="11">
      <t>ショウショ</t>
    </rPh>
    <rPh sb="12" eb="14">
      <t>デンリョク</t>
    </rPh>
    <phoneticPr fontId="23"/>
  </si>
  <si>
    <t>グリーンエネルギー証書（熱）</t>
    <rPh sb="9" eb="11">
      <t>ショウショ</t>
    </rPh>
    <rPh sb="12" eb="13">
      <t>ネツ</t>
    </rPh>
    <phoneticPr fontId="23"/>
  </si>
  <si>
    <t>低炭素電力の利用</t>
    <rPh sb="0" eb="3">
      <t>テイタンソ</t>
    </rPh>
    <rPh sb="3" eb="5">
      <t>デンリョク</t>
    </rPh>
    <rPh sb="6" eb="8">
      <t>リヨウ</t>
    </rPh>
    <phoneticPr fontId="23"/>
  </si>
  <si>
    <t>クレジットの種類</t>
    <rPh sb="6" eb="8">
      <t>シュルイ</t>
    </rPh>
    <phoneticPr fontId="23"/>
  </si>
  <si>
    <t>クレジット等に関する取組状況</t>
    <rPh sb="5" eb="6">
      <t>トウ</t>
    </rPh>
    <rPh sb="7" eb="8">
      <t>カン</t>
    </rPh>
    <rPh sb="10" eb="12">
      <t>トリク</t>
    </rPh>
    <rPh sb="12" eb="14">
      <t>ジョウキョウ</t>
    </rPh>
    <phoneticPr fontId="23"/>
  </si>
  <si>
    <t>利用量</t>
    <rPh sb="0" eb="2">
      <t>リヨウ</t>
    </rPh>
    <rPh sb="2" eb="3">
      <t>リョウ</t>
    </rPh>
    <phoneticPr fontId="23"/>
  </si>
  <si>
    <t>　</t>
    <phoneticPr fontId="23"/>
  </si>
  <si>
    <t>電　　　　　　　　気</t>
    <rPh sb="0" eb="1">
      <t>デン</t>
    </rPh>
    <rPh sb="9" eb="10">
      <t>キ</t>
    </rPh>
    <phoneticPr fontId="23"/>
  </si>
  <si>
    <t>燃料及び熱の種類</t>
    <rPh sb="0" eb="2">
      <t>ネンリョウ</t>
    </rPh>
    <rPh sb="2" eb="3">
      <t>オヨ</t>
    </rPh>
    <rPh sb="4" eb="5">
      <t>ネツ</t>
    </rPh>
    <rPh sb="6" eb="8">
      <t>シュルイ</t>
    </rPh>
    <phoneticPr fontId="23"/>
  </si>
  <si>
    <t>電気の種類</t>
    <rPh sb="0" eb="2">
      <t>デンキ</t>
    </rPh>
    <rPh sb="3" eb="5">
      <t>シュルイ</t>
    </rPh>
    <phoneticPr fontId="23"/>
  </si>
  <si>
    <t>単位</t>
    <rPh sb="0" eb="2">
      <t>タンイ</t>
    </rPh>
    <phoneticPr fontId="23"/>
  </si>
  <si>
    <t>調整後
排出係数</t>
    <rPh sb="0" eb="3">
      <t>チョウセイゴ</t>
    </rPh>
    <rPh sb="4" eb="6">
      <t>ハイシュツ</t>
    </rPh>
    <rPh sb="6" eb="8">
      <t>ケイスウ</t>
    </rPh>
    <phoneticPr fontId="23"/>
  </si>
  <si>
    <t>燃　　　料　　　及　　　び　　　熱</t>
    <rPh sb="0" eb="1">
      <t>ネン</t>
    </rPh>
    <rPh sb="4" eb="5">
      <t>リョウ</t>
    </rPh>
    <rPh sb="8" eb="9">
      <t>オヨ</t>
    </rPh>
    <rPh sb="16" eb="17">
      <t>ネツ</t>
    </rPh>
    <phoneticPr fontId="23"/>
  </si>
  <si>
    <t>実使用量</t>
    <rPh sb="0" eb="1">
      <t>ジツ</t>
    </rPh>
    <rPh sb="1" eb="4">
      <t>シヨウリョウ</t>
    </rPh>
    <phoneticPr fontId="23"/>
  </si>
  <si>
    <t>年間
使用量</t>
    <rPh sb="0" eb="2">
      <t>ネンカン</t>
    </rPh>
    <rPh sb="3" eb="6">
      <t>シヨウリョウ</t>
    </rPh>
    <phoneticPr fontId="23"/>
  </si>
  <si>
    <t>外部
供給量</t>
    <rPh sb="0" eb="2">
      <t>ガイブ</t>
    </rPh>
    <rPh sb="3" eb="5">
      <t>キョウキュウ</t>
    </rPh>
    <rPh sb="5" eb="6">
      <t>リョウ</t>
    </rPh>
    <phoneticPr fontId="23"/>
  </si>
  <si>
    <t>事　業　者　名</t>
    <rPh sb="0" eb="1">
      <t>コト</t>
    </rPh>
    <rPh sb="2" eb="3">
      <t>ギョウ</t>
    </rPh>
    <rPh sb="4" eb="5">
      <t>シャ</t>
    </rPh>
    <rPh sb="6" eb="7">
      <t>メイ</t>
    </rPh>
    <phoneticPr fontId="23"/>
  </si>
  <si>
    <t>住　　　　所</t>
    <rPh sb="0" eb="1">
      <t>ジュウ</t>
    </rPh>
    <rPh sb="5" eb="6">
      <t>ショ</t>
    </rPh>
    <phoneticPr fontId="23"/>
  </si>
  <si>
    <t>クレジット量</t>
    <rPh sb="5" eb="6">
      <t>リョウ</t>
    </rPh>
    <phoneticPr fontId="23"/>
  </si>
  <si>
    <t>kl</t>
    <phoneticPr fontId="23"/>
  </si>
  <si>
    <r>
      <t>t-CO</t>
    </r>
    <r>
      <rPr>
        <vertAlign val="subscript"/>
        <sz val="10"/>
        <color indexed="8"/>
        <rFont val="Arial Black"/>
        <family val="2"/>
      </rPr>
      <t>2</t>
    </r>
    <phoneticPr fontId="23"/>
  </si>
  <si>
    <r>
      <t xml:space="preserve">熱　　　量
</t>
    </r>
    <r>
      <rPr>
        <sz val="9"/>
        <color indexed="9"/>
        <rFont val="Arial"/>
        <family val="2"/>
      </rPr>
      <t>(GJ)</t>
    </r>
    <rPh sb="0" eb="1">
      <t>ネツ</t>
    </rPh>
    <rPh sb="4" eb="5">
      <t>リョウ</t>
    </rPh>
    <phoneticPr fontId="23"/>
  </si>
  <si>
    <r>
      <t xml:space="preserve">排　出　量
</t>
    </r>
    <r>
      <rPr>
        <sz val="9"/>
        <color indexed="9"/>
        <rFont val="Arial"/>
        <family val="2"/>
      </rPr>
      <t>(t-CO</t>
    </r>
    <r>
      <rPr>
        <vertAlign val="subscript"/>
        <sz val="9"/>
        <color indexed="9"/>
        <rFont val="Arial"/>
        <family val="2"/>
      </rPr>
      <t>2</t>
    </r>
    <r>
      <rPr>
        <sz val="9"/>
        <color indexed="9"/>
        <rFont val="Arial"/>
        <family val="2"/>
      </rPr>
      <t>)</t>
    </r>
    <rPh sb="0" eb="1">
      <t>ハイ</t>
    </rPh>
    <rPh sb="2" eb="3">
      <t>デ</t>
    </rPh>
    <rPh sb="4" eb="5">
      <t>リョウ</t>
    </rPh>
    <phoneticPr fontId="23"/>
  </si>
  <si>
    <t>kl</t>
    <phoneticPr fontId="23"/>
  </si>
  <si>
    <t>kl</t>
    <phoneticPr fontId="23"/>
  </si>
  <si>
    <t>t</t>
    <phoneticPr fontId="23"/>
  </si>
  <si>
    <t>液化石油ガス     (LPG)</t>
    <phoneticPr fontId="23"/>
  </si>
  <si>
    <t>石油系炭化水素ガス</t>
    <phoneticPr fontId="23"/>
  </si>
  <si>
    <t>液化天然ガス     (LNG)</t>
    <phoneticPr fontId="23"/>
  </si>
  <si>
    <t>GJ</t>
    <phoneticPr fontId="23"/>
  </si>
  <si>
    <t>－</t>
    <phoneticPr fontId="23"/>
  </si>
  <si>
    <t>－</t>
    <phoneticPr fontId="23"/>
  </si>
  <si>
    <t>原油</t>
    <phoneticPr fontId="23"/>
  </si>
  <si>
    <t>うちコンデンセート(NGL)</t>
    <phoneticPr fontId="4"/>
  </si>
  <si>
    <t>－</t>
    <phoneticPr fontId="23"/>
  </si>
  <si>
    <t>－</t>
    <phoneticPr fontId="23"/>
  </si>
  <si>
    <r>
      <t>クレジット量　</t>
    </r>
    <r>
      <rPr>
        <sz val="9"/>
        <color indexed="9"/>
        <rFont val="Arial"/>
        <family val="2"/>
      </rPr>
      <t>(t-CO</t>
    </r>
    <r>
      <rPr>
        <vertAlign val="subscript"/>
        <sz val="9"/>
        <color indexed="9"/>
        <rFont val="Arial"/>
        <family val="2"/>
      </rPr>
      <t>2</t>
    </r>
    <r>
      <rPr>
        <sz val="9"/>
        <color indexed="9"/>
        <rFont val="Arial"/>
        <family val="2"/>
      </rPr>
      <t>)</t>
    </r>
    <rPh sb="5" eb="6">
      <t>リョウ</t>
    </rPh>
    <phoneticPr fontId="23"/>
  </si>
  <si>
    <t>3,000kl以上</t>
    <rPh sb="7" eb="9">
      <t>イジョウ</t>
    </rPh>
    <phoneticPr fontId="23"/>
  </si>
  <si>
    <t>1,500kl以上 3,000kl未満</t>
    <rPh sb="7" eb="9">
      <t>イジョウ</t>
    </rPh>
    <rPh sb="17" eb="19">
      <t>ミマン</t>
    </rPh>
    <phoneticPr fontId="23"/>
  </si>
  <si>
    <t>1,500kl未満</t>
    <rPh sb="7" eb="9">
      <t>ミマン</t>
    </rPh>
    <phoneticPr fontId="23"/>
  </si>
  <si>
    <t>合　　計</t>
    <rPh sb="0" eb="1">
      <t>ゴウ</t>
    </rPh>
    <rPh sb="3" eb="4">
      <t>ケイ</t>
    </rPh>
    <phoneticPr fontId="23"/>
  </si>
  <si>
    <t>原油換算
エネルギー使用量</t>
    <rPh sb="0" eb="2">
      <t>ゲンユ</t>
    </rPh>
    <rPh sb="2" eb="4">
      <t>カンザン</t>
    </rPh>
    <rPh sb="10" eb="13">
      <t>シヨウリョウ</t>
    </rPh>
    <phoneticPr fontId="23"/>
  </si>
  <si>
    <r>
      <t>クレジット量　</t>
    </r>
    <r>
      <rPr>
        <sz val="9"/>
        <color indexed="9"/>
        <rFont val="Arial"/>
        <family val="2"/>
      </rPr>
      <t>(t-CO</t>
    </r>
    <r>
      <rPr>
        <sz val="6"/>
        <color indexed="9"/>
        <rFont val="Arial"/>
        <family val="2"/>
      </rPr>
      <t>2</t>
    </r>
    <r>
      <rPr>
        <sz val="9"/>
        <color indexed="9"/>
        <rFont val="Arial"/>
        <family val="2"/>
      </rPr>
      <t>)</t>
    </r>
    <rPh sb="5" eb="6">
      <t>リョウ</t>
    </rPh>
    <phoneticPr fontId="23"/>
  </si>
  <si>
    <r>
      <t xml:space="preserve">排　出　量
</t>
    </r>
    <r>
      <rPr>
        <sz val="9"/>
        <color indexed="9"/>
        <rFont val="Arial"/>
        <family val="2"/>
      </rPr>
      <t>(t-CO</t>
    </r>
    <r>
      <rPr>
        <sz val="6"/>
        <color indexed="9"/>
        <rFont val="Arial"/>
        <family val="2"/>
      </rPr>
      <t>2</t>
    </r>
    <r>
      <rPr>
        <sz val="9"/>
        <color indexed="9"/>
        <rFont val="Arial"/>
        <family val="2"/>
      </rPr>
      <t>)</t>
    </r>
    <rPh sb="0" eb="1">
      <t>ハイ</t>
    </rPh>
    <rPh sb="2" eb="3">
      <t>デ</t>
    </rPh>
    <rPh sb="4" eb="5">
      <t>リョウ</t>
    </rPh>
    <phoneticPr fontId="23"/>
  </si>
  <si>
    <r>
      <t xml:space="preserve">排出量
の合計
</t>
    </r>
    <r>
      <rPr>
        <sz val="10"/>
        <color indexed="9"/>
        <rFont val="Arial"/>
        <family val="2"/>
      </rPr>
      <t>(t-CO</t>
    </r>
    <r>
      <rPr>
        <sz val="6"/>
        <color indexed="9"/>
        <rFont val="Arial"/>
        <family val="2"/>
      </rPr>
      <t>2</t>
    </r>
    <r>
      <rPr>
        <sz val="10"/>
        <color indexed="9"/>
        <rFont val="Arial"/>
        <family val="2"/>
      </rPr>
      <t>)</t>
    </r>
    <rPh sb="0" eb="2">
      <t>ハイシュツ</t>
    </rPh>
    <rPh sb="2" eb="3">
      <t>リョウ</t>
    </rPh>
    <rPh sb="5" eb="7">
      <t>ゴウケイ</t>
    </rPh>
    <phoneticPr fontId="23"/>
  </si>
  <si>
    <t>調整後排出量</t>
    <rPh sb="0" eb="3">
      <t>チョウセイゴ</t>
    </rPh>
    <rPh sb="3" eb="5">
      <t>ハイシュツ</t>
    </rPh>
    <rPh sb="5" eb="6">
      <t>リョウ</t>
    </rPh>
    <phoneticPr fontId="23"/>
  </si>
  <si>
    <t>値</t>
    <rPh sb="0" eb="1">
      <t>アタイ</t>
    </rPh>
    <phoneticPr fontId="23"/>
  </si>
  <si>
    <t>目標原単位</t>
    <rPh sb="0" eb="2">
      <t>モクヒョウ</t>
    </rPh>
    <rPh sb="2" eb="5">
      <t>ゲンタンイ</t>
    </rPh>
    <phoneticPr fontId="23"/>
  </si>
  <si>
    <t>指標を選択した理由</t>
    <rPh sb="0" eb="2">
      <t>シヒョウ</t>
    </rPh>
    <rPh sb="3" eb="5">
      <t>センタク</t>
    </rPh>
    <rPh sb="7" eb="9">
      <t>リユウ</t>
    </rPh>
    <phoneticPr fontId="23"/>
  </si>
  <si>
    <t>事業者名</t>
    <rPh sb="0" eb="3">
      <t>ジギョウシャ</t>
    </rPh>
    <rPh sb="3" eb="4">
      <t>メイ</t>
    </rPh>
    <phoneticPr fontId="23"/>
  </si>
  <si>
    <r>
      <t xml:space="preserve">基準年度比
</t>
    </r>
    <r>
      <rPr>
        <sz val="10"/>
        <color indexed="9"/>
        <rFont val="Arial"/>
        <family val="2"/>
      </rPr>
      <t>(%)</t>
    </r>
    <rPh sb="0" eb="2">
      <t>キジュン</t>
    </rPh>
    <rPh sb="2" eb="5">
      <t>ネンドヒ</t>
    </rPh>
    <phoneticPr fontId="23"/>
  </si>
  <si>
    <r>
      <t xml:space="preserve">構成比
</t>
    </r>
    <r>
      <rPr>
        <sz val="10"/>
        <color indexed="9"/>
        <rFont val="Arial"/>
        <family val="2"/>
      </rPr>
      <t>(%)</t>
    </r>
    <rPh sb="0" eb="3">
      <t>コウセイヒ</t>
    </rPh>
    <phoneticPr fontId="23"/>
  </si>
  <si>
    <t>指　　標</t>
    <rPh sb="0" eb="1">
      <t>ユビ</t>
    </rPh>
    <rPh sb="3" eb="4">
      <t>シルベ</t>
    </rPh>
    <phoneticPr fontId="23"/>
  </si>
  <si>
    <r>
      <t>温室効果ガス
排出量構成比と
目標原単位
基準年度比の積</t>
    </r>
    <r>
      <rPr>
        <sz val="10"/>
        <color indexed="9"/>
        <rFont val="Arial"/>
        <family val="2"/>
      </rPr>
      <t xml:space="preserve">
(%)</t>
    </r>
    <rPh sb="0" eb="2">
      <t>オンシツ</t>
    </rPh>
    <rPh sb="2" eb="4">
      <t>コウカ</t>
    </rPh>
    <rPh sb="7" eb="9">
      <t>ハイシュツ</t>
    </rPh>
    <rPh sb="9" eb="10">
      <t>リョウ</t>
    </rPh>
    <rPh sb="10" eb="13">
      <t>コウセイヒ</t>
    </rPh>
    <rPh sb="15" eb="17">
      <t>モクヒョウ</t>
    </rPh>
    <rPh sb="17" eb="20">
      <t>ゲンタンイ</t>
    </rPh>
    <rPh sb="21" eb="23">
      <t>キジュン</t>
    </rPh>
    <rPh sb="23" eb="26">
      <t>ネンドヒ</t>
    </rPh>
    <rPh sb="27" eb="28">
      <t>セキ</t>
    </rPh>
    <phoneticPr fontId="23"/>
  </si>
  <si>
    <r>
      <rPr>
        <sz val="8"/>
        <color indexed="8"/>
        <rFont val="ＭＳ Ｐゴシック"/>
        <family val="3"/>
        <charset val="128"/>
      </rPr>
      <t>千</t>
    </r>
    <r>
      <rPr>
        <sz val="9"/>
        <color indexed="8"/>
        <rFont val="Arial"/>
        <family val="2"/>
      </rPr>
      <t>kWh</t>
    </r>
    <rPh sb="0" eb="1">
      <t>セン</t>
    </rPh>
    <phoneticPr fontId="23"/>
  </si>
  <si>
    <r>
      <t>t-CO</t>
    </r>
    <r>
      <rPr>
        <sz val="6"/>
        <color indexed="8"/>
        <rFont val="Arial"/>
        <family val="2"/>
      </rPr>
      <t>2</t>
    </r>
    <phoneticPr fontId="23"/>
  </si>
  <si>
    <r>
      <rPr>
        <sz val="8"/>
        <color indexed="8"/>
        <rFont val="ＭＳ Ｐゴシック"/>
        <family val="3"/>
        <charset val="128"/>
      </rPr>
      <t>千</t>
    </r>
    <r>
      <rPr>
        <sz val="9"/>
        <color indexed="8"/>
        <rFont val="Arial"/>
        <family val="2"/>
      </rPr>
      <t>Nm</t>
    </r>
    <r>
      <rPr>
        <vertAlign val="superscript"/>
        <sz val="8"/>
        <color indexed="8"/>
        <rFont val="Arial"/>
        <family val="2"/>
      </rPr>
      <t>3</t>
    </r>
    <rPh sb="0" eb="1">
      <t>セン</t>
    </rPh>
    <phoneticPr fontId="23"/>
  </si>
  <si>
    <r>
      <t>t-CO</t>
    </r>
    <r>
      <rPr>
        <vertAlign val="subscript"/>
        <sz val="10"/>
        <rFont val="Arial"/>
        <family val="2"/>
      </rPr>
      <t>2</t>
    </r>
    <r>
      <rPr>
        <sz val="10"/>
        <rFont val="Arial"/>
        <family val="2"/>
      </rPr>
      <t>/</t>
    </r>
    <r>
      <rPr>
        <sz val="9"/>
        <rFont val="ＭＳ Ｐゴシック"/>
        <family val="3"/>
        <charset val="128"/>
      </rPr>
      <t>千</t>
    </r>
    <r>
      <rPr>
        <sz val="10"/>
        <rFont val="Arial"/>
        <family val="2"/>
      </rPr>
      <t>kWh</t>
    </r>
    <rPh sb="6" eb="7">
      <t>セン</t>
    </rPh>
    <phoneticPr fontId="23"/>
  </si>
  <si>
    <t>単位発熱量</t>
    <rPh sb="0" eb="2">
      <t>タンイ</t>
    </rPh>
    <rPh sb="2" eb="4">
      <t>ハツネツ</t>
    </rPh>
    <rPh sb="4" eb="5">
      <t>リョウ</t>
    </rPh>
    <phoneticPr fontId="23"/>
  </si>
  <si>
    <t>指定排出係数</t>
    <rPh sb="0" eb="2">
      <t>シテイ</t>
    </rPh>
    <rPh sb="2" eb="4">
      <t>ハイシュツ</t>
    </rPh>
    <rPh sb="4" eb="6">
      <t>ケイスウ</t>
    </rPh>
    <phoneticPr fontId="23"/>
  </si>
  <si>
    <t>指定
排出係数</t>
    <rPh sb="0" eb="2">
      <t>シテイ</t>
    </rPh>
    <rPh sb="3" eb="5">
      <t>ハイシュツ</t>
    </rPh>
    <rPh sb="5" eb="7">
      <t>ケイスウ</t>
    </rPh>
    <phoneticPr fontId="23"/>
  </si>
  <si>
    <t>調整後
排出係数</t>
    <rPh sb="0" eb="3">
      <t>チョウセイゴ</t>
    </rPh>
    <rPh sb="4" eb="6">
      <t>ハイシュツ</t>
    </rPh>
    <rPh sb="6" eb="8">
      <t>ケイスウ</t>
    </rPh>
    <phoneticPr fontId="23"/>
  </si>
  <si>
    <t>単位</t>
    <rPh sb="0" eb="2">
      <t>タンイ</t>
    </rPh>
    <phoneticPr fontId="23"/>
  </si>
  <si>
    <t>電　　　　　　　　　　　　　　　　気</t>
    <rPh sb="0" eb="1">
      <t>デン</t>
    </rPh>
    <rPh sb="17" eb="18">
      <t>キ</t>
    </rPh>
    <phoneticPr fontId="23"/>
  </si>
  <si>
    <r>
      <rPr>
        <sz val="10"/>
        <color indexed="9"/>
        <rFont val="ＭＳ Ｐゴシック"/>
        <family val="3"/>
        <charset val="128"/>
      </rPr>
      <t>単位</t>
    </r>
    <rPh sb="0" eb="2">
      <t>タンイ</t>
    </rPh>
    <phoneticPr fontId="23"/>
  </si>
  <si>
    <t>電　気　の　種　類</t>
    <rPh sb="0" eb="1">
      <t>デン</t>
    </rPh>
    <rPh sb="2" eb="3">
      <t>キ</t>
    </rPh>
    <rPh sb="6" eb="7">
      <t>タネ</t>
    </rPh>
    <rPh sb="8" eb="9">
      <t>ルイ</t>
    </rPh>
    <phoneticPr fontId="23"/>
  </si>
  <si>
    <t>事業者名</t>
    <rPh sb="0" eb="1">
      <t>コト</t>
    </rPh>
    <rPh sb="1" eb="2">
      <t>ギョウ</t>
    </rPh>
    <rPh sb="2" eb="3">
      <t>シャ</t>
    </rPh>
    <rPh sb="3" eb="4">
      <t>メイ</t>
    </rPh>
    <phoneticPr fontId="23"/>
  </si>
  <si>
    <t>液化石油ガス     (ＬＰＧ)</t>
    <phoneticPr fontId="23"/>
  </si>
  <si>
    <t>液化天然ガス     (ＬＮＧ)</t>
    <phoneticPr fontId="23"/>
  </si>
  <si>
    <t>うちコンデンセート  (NGL)</t>
    <phoneticPr fontId="4"/>
  </si>
  <si>
    <t>燃　　　料　　　及　　　び　　　熱</t>
    <rPh sb="0" eb="1">
      <t>ネン</t>
    </rPh>
    <rPh sb="4" eb="5">
      <t>リョウ</t>
    </rPh>
    <rPh sb="8" eb="9">
      <t>オヨ</t>
    </rPh>
    <rPh sb="16" eb="17">
      <t>ネツ</t>
    </rPh>
    <phoneticPr fontId="3"/>
  </si>
  <si>
    <t>kl</t>
    <phoneticPr fontId="23"/>
  </si>
  <si>
    <r>
      <t>t-CO</t>
    </r>
    <r>
      <rPr>
        <vertAlign val="subscript"/>
        <sz val="10"/>
        <color indexed="8"/>
        <rFont val="Arial"/>
        <family val="2"/>
      </rPr>
      <t>2</t>
    </r>
    <phoneticPr fontId="23"/>
  </si>
  <si>
    <t>GJ/</t>
    <phoneticPr fontId="23"/>
  </si>
  <si>
    <t>GJ/GJ</t>
    <phoneticPr fontId="23"/>
  </si>
  <si>
    <t>全　工　場　等　集　計</t>
    <rPh sb="0" eb="1">
      <t>ゼン</t>
    </rPh>
    <rPh sb="2" eb="3">
      <t>コウ</t>
    </rPh>
    <rPh sb="4" eb="5">
      <t>バ</t>
    </rPh>
    <rPh sb="6" eb="7">
      <t>トウ</t>
    </rPh>
    <rPh sb="8" eb="9">
      <t>シュウ</t>
    </rPh>
    <rPh sb="10" eb="11">
      <t>ケイ</t>
    </rPh>
    <phoneticPr fontId="23"/>
  </si>
  <si>
    <t>Ｊ－クレジット制度により創出されたクレジット　</t>
    <rPh sb="7" eb="9">
      <t>セイド</t>
    </rPh>
    <rPh sb="12" eb="14">
      <t>ソウシュツ</t>
    </rPh>
    <phoneticPr fontId="23"/>
  </si>
  <si>
    <t>工場等の名称</t>
    <rPh sb="0" eb="2">
      <t>コウジョウ</t>
    </rPh>
    <rPh sb="2" eb="3">
      <t>トウ</t>
    </rPh>
    <rPh sb="4" eb="6">
      <t>メイショウ</t>
    </rPh>
    <phoneticPr fontId="23"/>
  </si>
  <si>
    <t>工　場　等　名</t>
    <rPh sb="0" eb="1">
      <t>コウ</t>
    </rPh>
    <rPh sb="2" eb="3">
      <t>バ</t>
    </rPh>
    <rPh sb="4" eb="5">
      <t>トウ</t>
    </rPh>
    <rPh sb="6" eb="7">
      <t>メイ</t>
    </rPh>
    <phoneticPr fontId="23"/>
  </si>
  <si>
    <t>合計工場等数</t>
    <rPh sb="0" eb="2">
      <t>ゴウケイ</t>
    </rPh>
    <rPh sb="2" eb="4">
      <t>コウジョウ</t>
    </rPh>
    <rPh sb="4" eb="5">
      <t>トウ</t>
    </rPh>
    <rPh sb="5" eb="6">
      <t>スウ</t>
    </rPh>
    <phoneticPr fontId="23"/>
  </si>
  <si>
    <t>工場等当たり原油換算エネルギー使用量</t>
    <rPh sb="3" eb="4">
      <t>ア</t>
    </rPh>
    <rPh sb="6" eb="8">
      <t>ゲンユ</t>
    </rPh>
    <rPh sb="8" eb="10">
      <t>カンザン</t>
    </rPh>
    <rPh sb="15" eb="18">
      <t>シヨウリョウ</t>
    </rPh>
    <phoneticPr fontId="23"/>
  </si>
  <si>
    <t>工場等当たりクレジット量</t>
    <rPh sb="3" eb="4">
      <t>ア</t>
    </rPh>
    <rPh sb="11" eb="12">
      <t>リョウ</t>
    </rPh>
    <phoneticPr fontId="23"/>
  </si>
  <si>
    <t>工場等当たり調整後排出量</t>
    <rPh sb="3" eb="4">
      <t>ア</t>
    </rPh>
    <rPh sb="6" eb="9">
      <t>チョウセイゴ</t>
    </rPh>
    <rPh sb="9" eb="11">
      <t>ハイシュツ</t>
    </rPh>
    <rPh sb="11" eb="12">
      <t>リョウ</t>
    </rPh>
    <phoneticPr fontId="23"/>
  </si>
  <si>
    <t>工場等No.</t>
    <phoneticPr fontId="23"/>
  </si>
  <si>
    <t>工場等No.</t>
    <phoneticPr fontId="23"/>
  </si>
  <si>
    <t>工場等
No.</t>
    <phoneticPr fontId="23"/>
  </si>
  <si>
    <t>工場等
の数</t>
    <rPh sb="5" eb="6">
      <t>カズ</t>
    </rPh>
    <phoneticPr fontId="23"/>
  </si>
  <si>
    <t>工場等の規模
（原油換算エネルギー使用量）</t>
    <rPh sb="4" eb="6">
      <t>キボ</t>
    </rPh>
    <rPh sb="8" eb="9">
      <t>ゲン</t>
    </rPh>
    <phoneticPr fontId="23"/>
  </si>
  <si>
    <t>基準年度の
温室効果ガス</t>
    <rPh sb="0" eb="2">
      <t>キジュン</t>
    </rPh>
    <rPh sb="2" eb="4">
      <t>ネンド</t>
    </rPh>
    <rPh sb="6" eb="8">
      <t>オンシツ</t>
    </rPh>
    <rPh sb="8" eb="10">
      <t>コウカ</t>
    </rPh>
    <phoneticPr fontId="23"/>
  </si>
  <si>
    <t>基準年度の
排出原単位</t>
    <rPh sb="0" eb="2">
      <t>キジュン</t>
    </rPh>
    <rPh sb="2" eb="4">
      <t>ネンド</t>
    </rPh>
    <rPh sb="6" eb="8">
      <t>ハイシュツ</t>
    </rPh>
    <rPh sb="8" eb="11">
      <t>ゲンタンイ</t>
    </rPh>
    <phoneticPr fontId="23"/>
  </si>
  <si>
    <t>基準年度の生産数量、建物延床面積
その他温室効果ガスの排出量と密接な関係を持つ値</t>
    <rPh sb="0" eb="2">
      <t>キジュン</t>
    </rPh>
    <rPh sb="2" eb="4">
      <t>ネンド</t>
    </rPh>
    <rPh sb="5" eb="7">
      <t>セイサン</t>
    </rPh>
    <rPh sb="7" eb="9">
      <t>スウリョウ</t>
    </rPh>
    <rPh sb="10" eb="12">
      <t>タテモノ</t>
    </rPh>
    <rPh sb="12" eb="13">
      <t>ノベ</t>
    </rPh>
    <rPh sb="13" eb="16">
      <t>ユカメンセキ</t>
    </rPh>
    <rPh sb="19" eb="20">
      <t>タ</t>
    </rPh>
    <rPh sb="20" eb="22">
      <t>オンシツ</t>
    </rPh>
    <rPh sb="22" eb="24">
      <t>コウカ</t>
    </rPh>
    <rPh sb="27" eb="29">
      <t>ハイシュツ</t>
    </rPh>
    <rPh sb="29" eb="30">
      <t>リョウ</t>
    </rPh>
    <rPh sb="31" eb="33">
      <t>ミッセツ</t>
    </rPh>
    <rPh sb="34" eb="36">
      <t>カンケイ</t>
    </rPh>
    <rPh sb="37" eb="38">
      <t>モ</t>
    </rPh>
    <rPh sb="39" eb="40">
      <t>アタイ</t>
    </rPh>
    <phoneticPr fontId="23"/>
  </si>
  <si>
    <t>原単位目標削減率</t>
    <rPh sb="0" eb="3">
      <t>ゲンタンイ</t>
    </rPh>
    <rPh sb="3" eb="5">
      <t>モクヒョウ</t>
    </rPh>
    <rPh sb="5" eb="7">
      <t>サクゲン</t>
    </rPh>
    <rPh sb="7" eb="8">
      <t>リツ</t>
    </rPh>
    <phoneticPr fontId="23"/>
  </si>
  <si>
    <t>排出原単位による削減目標の設定表　（基準年度のみ使用）</t>
    <rPh sb="0" eb="2">
      <t>ハイシュツ</t>
    </rPh>
    <rPh sb="2" eb="5">
      <t>ゲンタンイ</t>
    </rPh>
    <rPh sb="8" eb="10">
      <t>サクゲン</t>
    </rPh>
    <rPh sb="10" eb="12">
      <t>モクヒョウ</t>
    </rPh>
    <rPh sb="13" eb="15">
      <t>セッテイ</t>
    </rPh>
    <rPh sb="15" eb="16">
      <t>ヒョウ</t>
    </rPh>
    <rPh sb="18" eb="20">
      <t>キジュン</t>
    </rPh>
    <rPh sb="20" eb="22">
      <t>ネンド</t>
    </rPh>
    <rPh sb="24" eb="26">
      <t>シヨウ</t>
    </rPh>
    <phoneticPr fontId="23"/>
  </si>
  <si>
    <t>※　本シートへの直接の入力は不要です。1_排出係数及び2-1～2-20_使用量への入力により、自動で出力されます。</t>
    <rPh sb="8" eb="10">
      <t>チョクセツ</t>
    </rPh>
    <rPh sb="11" eb="13">
      <t>ニュウリョク</t>
    </rPh>
    <rPh sb="14" eb="16">
      <t>フヨウ</t>
    </rPh>
    <rPh sb="25" eb="26">
      <t>オヨ</t>
    </rPh>
    <rPh sb="41" eb="43">
      <t>ニュウリョク</t>
    </rPh>
    <rPh sb="47" eb="49">
      <t>ジドウ</t>
    </rPh>
    <rPh sb="50" eb="52">
      <t>シュツリョク</t>
    </rPh>
    <phoneticPr fontId="23"/>
  </si>
  <si>
    <t>2-1～2-20_使用量シートに入力することで、1_排出係数シートの条件で自動的に0_総括シートに合計が出力されます</t>
    <rPh sb="9" eb="11">
      <t>シヨウ</t>
    </rPh>
    <rPh sb="11" eb="12">
      <t>リョウ</t>
    </rPh>
    <rPh sb="16" eb="18">
      <t>ニュウリョク</t>
    </rPh>
    <rPh sb="26" eb="28">
      <t>ハイシュツ</t>
    </rPh>
    <rPh sb="28" eb="30">
      <t>ケイスウ</t>
    </rPh>
    <rPh sb="52" eb="54">
      <t>シュツリョク</t>
    </rPh>
    <phoneticPr fontId="23"/>
  </si>
  <si>
    <t>基礎排出
係数</t>
    <rPh sb="0" eb="2">
      <t>キソ</t>
    </rPh>
    <rPh sb="2" eb="4">
      <t>ハイシュツ</t>
    </rPh>
    <rPh sb="5" eb="7">
      <t>ケイスウ</t>
    </rPh>
    <phoneticPr fontId="23"/>
  </si>
  <si>
    <t>基礎
排出係数</t>
    <rPh sb="0" eb="2">
      <t>キソ</t>
    </rPh>
    <rPh sb="3" eb="5">
      <t>ハイシュツ</t>
    </rPh>
    <rPh sb="5" eb="7">
      <t>ケイスウ</t>
    </rPh>
    <phoneticPr fontId="23"/>
  </si>
  <si>
    <t>低炭素電力</t>
    <rPh sb="0" eb="3">
      <t>テイタンソ</t>
    </rPh>
    <rPh sb="3" eb="5">
      <t>デンリョク</t>
    </rPh>
    <phoneticPr fontId="4"/>
  </si>
  <si>
    <t>低炭素電力を使用した場合は、小売電気事業者名と調整後排出係数を記入してください。</t>
    <rPh sb="0" eb="3">
      <t>テイタンソ</t>
    </rPh>
    <rPh sb="3" eb="5">
      <t>デンリョク</t>
    </rPh>
    <rPh sb="6" eb="8">
      <t>シヨウ</t>
    </rPh>
    <rPh sb="10" eb="12">
      <t>バアイ</t>
    </rPh>
    <rPh sb="14" eb="16">
      <t>コウリ</t>
    </rPh>
    <rPh sb="16" eb="18">
      <t>デンキ</t>
    </rPh>
    <rPh sb="18" eb="21">
      <t>ジギョウシャ</t>
    </rPh>
    <rPh sb="21" eb="22">
      <t>メイ</t>
    </rPh>
    <rPh sb="23" eb="26">
      <t>チョウセイゴ</t>
    </rPh>
    <rPh sb="26" eb="28">
      <t>ハイシュツ</t>
    </rPh>
    <rPh sb="28" eb="30">
      <t>ケイスウ</t>
    </rPh>
    <rPh sb="31" eb="33">
      <t>キニュウ</t>
    </rPh>
    <phoneticPr fontId="23"/>
  </si>
  <si>
    <t>エネルギー起源二酸化炭素排出量</t>
    <rPh sb="5" eb="7">
      <t>キゲン</t>
    </rPh>
    <rPh sb="7" eb="15">
      <t>ニサンカタンソハイシュツリョウ</t>
    </rPh>
    <phoneticPr fontId="23"/>
  </si>
  <si>
    <t>エネルギー起源
二酸化炭素排出量合計</t>
    <rPh sb="5" eb="7">
      <t>キゲン</t>
    </rPh>
    <rPh sb="8" eb="11">
      <t>ニサンカ</t>
    </rPh>
    <rPh sb="11" eb="13">
      <t>タンソ</t>
    </rPh>
    <rPh sb="13" eb="15">
      <t>ハイシュツ</t>
    </rPh>
    <rPh sb="15" eb="16">
      <t>リョウ</t>
    </rPh>
    <rPh sb="16" eb="18">
      <t>ゴウケイ</t>
    </rPh>
    <phoneticPr fontId="23"/>
  </si>
  <si>
    <t>工場等当たりエネルギー起源CO2排出量</t>
    <rPh sb="3" eb="4">
      <t>ア</t>
    </rPh>
    <rPh sb="11" eb="13">
      <t>キゲン</t>
    </rPh>
    <rPh sb="16" eb="18">
      <t>ハイシュツ</t>
    </rPh>
    <rPh sb="18" eb="19">
      <t>リョウ</t>
    </rPh>
    <phoneticPr fontId="23"/>
  </si>
  <si>
    <r>
      <rPr>
        <sz val="8"/>
        <color indexed="8"/>
        <rFont val="ＭＳ Ｐゴシック"/>
        <family val="3"/>
        <charset val="128"/>
      </rPr>
      <t>千</t>
    </r>
    <r>
      <rPr>
        <sz val="9"/>
        <color indexed="8"/>
        <rFont val="Arial"/>
        <family val="2"/>
      </rPr>
      <t>kWh</t>
    </r>
    <rPh sb="0" eb="1">
      <t>セン</t>
    </rPh>
    <phoneticPr fontId="3"/>
  </si>
  <si>
    <t>合　　　　　計</t>
    <rPh sb="0" eb="1">
      <t>ゴウ</t>
    </rPh>
    <rPh sb="6" eb="7">
      <t>ケイ</t>
    </rPh>
    <phoneticPr fontId="3"/>
  </si>
  <si>
    <t>－</t>
    <phoneticPr fontId="3"/>
  </si>
  <si>
    <t>－</t>
    <phoneticPr fontId="3"/>
  </si>
  <si>
    <t>都市ガス(13A)</t>
    <phoneticPr fontId="23"/>
  </si>
  <si>
    <t>低炭素
電力</t>
    <rPh sb="0" eb="3">
      <t>テイタンソ</t>
    </rPh>
    <rPh sb="4" eb="6">
      <t>デンリョク</t>
    </rPh>
    <phoneticPr fontId="4"/>
  </si>
  <si>
    <t>低炭素
電力</t>
    <rPh sb="0" eb="3">
      <t>テイタンソ</t>
    </rPh>
    <rPh sb="4" eb="6">
      <t>デンリョク</t>
    </rPh>
    <phoneticPr fontId="23"/>
  </si>
  <si>
    <t>非化石証書</t>
    <rPh sb="0" eb="5">
      <t>ヒカセキショウショ</t>
    </rPh>
    <phoneticPr fontId="23"/>
  </si>
  <si>
    <t>ジェット燃料油</t>
    <rPh sb="4" eb="6">
      <t>ネンリョウ</t>
    </rPh>
    <rPh sb="6" eb="7">
      <t>アブラ</t>
    </rPh>
    <phoneticPr fontId="23"/>
  </si>
  <si>
    <t>kl</t>
    <phoneticPr fontId="23"/>
  </si>
  <si>
    <t>黒液</t>
    <rPh sb="0" eb="2">
      <t>コクエキ</t>
    </rPh>
    <phoneticPr fontId="23"/>
  </si>
  <si>
    <t>木材</t>
    <rPh sb="0" eb="2">
      <t>モクザイ</t>
    </rPh>
    <phoneticPr fontId="72"/>
  </si>
  <si>
    <t>木質廃材</t>
    <rPh sb="0" eb="2">
      <t>モクシツ</t>
    </rPh>
    <rPh sb="2" eb="4">
      <t>ハイザイ</t>
    </rPh>
    <phoneticPr fontId="72"/>
  </si>
  <si>
    <t>その他バイオマス</t>
    <rPh sb="2" eb="3">
      <t>タ</t>
    </rPh>
    <phoneticPr fontId="72"/>
  </si>
  <si>
    <t>廃タイヤ</t>
    <rPh sb="0" eb="1">
      <t>ハイ</t>
    </rPh>
    <phoneticPr fontId="72"/>
  </si>
  <si>
    <t>廃プラスチック</t>
    <rPh sb="0" eb="1">
      <t>ハイ</t>
    </rPh>
    <phoneticPr fontId="72"/>
  </si>
  <si>
    <t>廃油</t>
    <rPh sb="0" eb="2">
      <t>ハイユ</t>
    </rPh>
    <phoneticPr fontId="72"/>
  </si>
  <si>
    <t>廃棄物ガス</t>
    <rPh sb="0" eb="3">
      <t>ハイキブツ</t>
    </rPh>
    <phoneticPr fontId="72"/>
  </si>
  <si>
    <t>混合廃材</t>
    <rPh sb="0" eb="2">
      <t>コンゴウ</t>
    </rPh>
    <rPh sb="2" eb="4">
      <t>ハイザイ</t>
    </rPh>
    <phoneticPr fontId="72"/>
  </si>
  <si>
    <t>水素</t>
    <rPh sb="0" eb="2">
      <t>スイソ</t>
    </rPh>
    <phoneticPr fontId="72"/>
  </si>
  <si>
    <t>地熱</t>
    <rPh sb="0" eb="2">
      <t>チネツ</t>
    </rPh>
    <phoneticPr fontId="72"/>
  </si>
  <si>
    <t>温泉熱</t>
    <rPh sb="0" eb="3">
      <t>オンセンネツ</t>
    </rPh>
    <phoneticPr fontId="72"/>
  </si>
  <si>
    <t>太陽熱</t>
    <rPh sb="0" eb="3">
      <t>タイヨウネツ</t>
    </rPh>
    <phoneticPr fontId="72"/>
  </si>
  <si>
    <t>雪氷熱</t>
    <rPh sb="0" eb="3">
      <t>セッピョウネツ</t>
    </rPh>
    <phoneticPr fontId="72"/>
  </si>
  <si>
    <t>買電</t>
    <rPh sb="0" eb="2">
      <t>カイデン</t>
    </rPh>
    <phoneticPr fontId="4"/>
  </si>
  <si>
    <t>化石燃料</t>
    <rPh sb="0" eb="4">
      <t>カセキネンリョウ</t>
    </rPh>
    <phoneticPr fontId="23"/>
  </si>
  <si>
    <t>バイオエタノール</t>
  </si>
  <si>
    <t>バイオディーゼル</t>
  </si>
  <si>
    <t>バイオガス</t>
  </si>
  <si>
    <t>RDF</t>
  </si>
  <si>
    <t>RPF</t>
  </si>
  <si>
    <t>アンモニア</t>
  </si>
  <si>
    <t>非化石燃料</t>
    <rPh sb="0" eb="5">
      <t>ヒカセキネンリョウ</t>
    </rPh>
    <phoneticPr fontId="23"/>
  </si>
  <si>
    <t>熱</t>
    <rPh sb="0" eb="1">
      <t>ネツ</t>
    </rPh>
    <phoneticPr fontId="23"/>
  </si>
  <si>
    <t>輸入原料炭</t>
    <rPh sb="0" eb="2">
      <t>ユニュウ</t>
    </rPh>
    <rPh sb="2" eb="4">
      <t>ゲンリョウ</t>
    </rPh>
    <rPh sb="4" eb="5">
      <t>スミ</t>
    </rPh>
    <phoneticPr fontId="23"/>
  </si>
  <si>
    <t>コークス用原料炭</t>
    <rPh sb="4" eb="5">
      <t>ヨウ</t>
    </rPh>
    <rPh sb="5" eb="7">
      <t>ゲンリョウ</t>
    </rPh>
    <rPh sb="7" eb="8">
      <t>スミ</t>
    </rPh>
    <phoneticPr fontId="23"/>
  </si>
  <si>
    <t>吹込用原料炭</t>
    <rPh sb="0" eb="2">
      <t>フキコ</t>
    </rPh>
    <rPh sb="2" eb="3">
      <t>ヨウ</t>
    </rPh>
    <rPh sb="3" eb="5">
      <t>ゲンリョウ</t>
    </rPh>
    <rPh sb="5" eb="6">
      <t>スミ</t>
    </rPh>
    <phoneticPr fontId="23"/>
  </si>
  <si>
    <t>輸入一般炭</t>
    <rPh sb="0" eb="2">
      <t>ユニュウ</t>
    </rPh>
    <rPh sb="2" eb="4">
      <t>イッパン</t>
    </rPh>
    <rPh sb="4" eb="5">
      <t>スミ</t>
    </rPh>
    <phoneticPr fontId="23"/>
  </si>
  <si>
    <t>国産一般炭</t>
    <rPh sb="0" eb="2">
      <t>コクサン</t>
    </rPh>
    <rPh sb="2" eb="4">
      <t>イッパン</t>
    </rPh>
    <rPh sb="4" eb="5">
      <t>スミ</t>
    </rPh>
    <phoneticPr fontId="23"/>
  </si>
  <si>
    <t>一般廃棄物</t>
    <rPh sb="0" eb="5">
      <t>イッパンハイキブツ</t>
    </rPh>
    <phoneticPr fontId="23"/>
  </si>
  <si>
    <t>産業廃棄物</t>
    <rPh sb="0" eb="5">
      <t>サンギョウハイキブツ</t>
    </rPh>
    <phoneticPr fontId="23"/>
  </si>
  <si>
    <t>t</t>
    <phoneticPr fontId="23"/>
  </si>
  <si>
    <t>kl</t>
    <phoneticPr fontId="23"/>
  </si>
  <si>
    <t>太陽光</t>
    <rPh sb="0" eb="3">
      <t>タイヨウコウ</t>
    </rPh>
    <phoneticPr fontId="23"/>
  </si>
  <si>
    <t>水力</t>
    <rPh sb="0" eb="2">
      <t>スイリョク</t>
    </rPh>
    <phoneticPr fontId="23"/>
  </si>
  <si>
    <t>風力</t>
    <rPh sb="0" eb="2">
      <t>フウリョク</t>
    </rPh>
    <phoneticPr fontId="23"/>
  </si>
  <si>
    <t>その他</t>
    <phoneticPr fontId="23"/>
  </si>
  <si>
    <t>[再エネ]
自家消費
自己託送
PPA等</t>
    <rPh sb="6" eb="8">
      <t>ジカ</t>
    </rPh>
    <rPh sb="8" eb="10">
      <t>ショウヒ</t>
    </rPh>
    <rPh sb="11" eb="15">
      <t>ジコタクソウ</t>
    </rPh>
    <rPh sb="19" eb="20">
      <t>ナド</t>
    </rPh>
    <phoneticPr fontId="23"/>
  </si>
  <si>
    <t>その他</t>
  </si>
  <si>
    <t>熱</t>
    <rPh sb="0" eb="1">
      <t>ネツ</t>
    </rPh>
    <phoneticPr fontId="23"/>
  </si>
  <si>
    <t>GJ/t</t>
  </si>
  <si>
    <t>GJ/千㎥</t>
  </si>
  <si>
    <t>一般廃棄物</t>
    <rPh sb="0" eb="5">
      <t>イッパンハイキブツ</t>
    </rPh>
    <phoneticPr fontId="1"/>
  </si>
  <si>
    <t>産業廃棄物</t>
    <rPh sb="0" eb="5">
      <t>サンギョウハイキブツ</t>
    </rPh>
    <phoneticPr fontId="1"/>
  </si>
  <si>
    <t>非化石燃料</t>
    <rPh sb="0" eb="5">
      <t>ヒカセキネンリョウ</t>
    </rPh>
    <phoneticPr fontId="23"/>
  </si>
  <si>
    <t>化石燃料</t>
    <rPh sb="0" eb="4">
      <t>カセキネンリョウ</t>
    </rPh>
    <phoneticPr fontId="23"/>
  </si>
  <si>
    <t>Ｊ－クレジット制度により創出されたクレジット　</t>
  </si>
  <si>
    <t>　　　　買電</t>
    <rPh sb="4" eb="6">
      <t>バイデン</t>
    </rPh>
    <phoneticPr fontId="23"/>
  </si>
  <si>
    <t>太陽光</t>
  </si>
  <si>
    <t>水力</t>
  </si>
  <si>
    <t>風力</t>
  </si>
  <si>
    <t>)</t>
    <phoneticPr fontId="23"/>
  </si>
  <si>
    <t>その他の燃料 （</t>
  </si>
  <si>
    <t>その他の燃料 （</t>
    <rPh sb="2" eb="3">
      <t>タ</t>
    </rPh>
    <rPh sb="4" eb="6">
      <t>ネンリョウ</t>
    </rPh>
    <phoneticPr fontId="23"/>
  </si>
  <si>
    <t>算定対象
年度</t>
    <rPh sb="0" eb="2">
      <t>サンテイ</t>
    </rPh>
    <rPh sb="2" eb="4">
      <t>タイショウ</t>
    </rPh>
    <rPh sb="5" eb="7">
      <t>ネンド</t>
    </rPh>
    <phoneticPr fontId="23"/>
  </si>
  <si>
    <t>算定対象年度</t>
    <rPh sb="0" eb="2">
      <t>サンテイ</t>
    </rPh>
    <rPh sb="2" eb="4">
      <t>タイショウ</t>
    </rPh>
    <rPh sb="4" eb="6">
      <t>ネンド</t>
    </rPh>
    <phoneticPr fontId="23"/>
  </si>
  <si>
    <r>
      <rPr>
        <sz val="8"/>
        <rFont val="ＭＳ Ｐゴシック"/>
        <family val="3"/>
        <charset val="128"/>
      </rPr>
      <t>千</t>
    </r>
    <r>
      <rPr>
        <sz val="9"/>
        <rFont val="Arial"/>
        <family val="2"/>
      </rPr>
      <t>Nm</t>
    </r>
    <r>
      <rPr>
        <vertAlign val="superscript"/>
        <sz val="8"/>
        <rFont val="Arial"/>
        <family val="2"/>
      </rPr>
      <t>3</t>
    </r>
    <rPh sb="0" eb="1">
      <t>セン</t>
    </rPh>
    <phoneticPr fontId="23"/>
  </si>
  <si>
    <t>輸入無煙炭</t>
    <rPh sb="0" eb="2">
      <t>ユニュウ</t>
    </rPh>
    <phoneticPr fontId="23"/>
  </si>
  <si>
    <r>
      <t>GJ/</t>
    </r>
    <r>
      <rPr>
        <sz val="10"/>
        <rFont val="Arial Unicode MS"/>
        <family val="3"/>
        <charset val="128"/>
      </rPr>
      <t>千</t>
    </r>
    <r>
      <rPr>
        <sz val="10"/>
        <rFont val="Arial"/>
        <family val="2"/>
      </rPr>
      <t>Nm</t>
    </r>
    <r>
      <rPr>
        <vertAlign val="superscript"/>
        <sz val="10"/>
        <rFont val="Arial"/>
        <family val="2"/>
      </rPr>
      <t>3</t>
    </r>
    <rPh sb="3" eb="4">
      <t>セン</t>
    </rPh>
    <phoneticPr fontId="23"/>
  </si>
  <si>
    <t>電気</t>
    <rPh sb="0" eb="2">
      <t>デンキ</t>
    </rPh>
    <phoneticPr fontId="23"/>
  </si>
  <si>
    <t>熱</t>
    <rPh sb="0" eb="1">
      <t>ネツ</t>
    </rPh>
    <phoneticPr fontId="23"/>
  </si>
  <si>
    <t>その他クレジット</t>
    <rPh sb="2" eb="3">
      <t>タ</t>
    </rPh>
    <phoneticPr fontId="23"/>
  </si>
  <si>
    <t>－</t>
  </si>
  <si>
    <r>
      <t>県が認証したクレジット（森林CO</t>
    </r>
    <r>
      <rPr>
        <vertAlign val="subscript"/>
        <sz val="9"/>
        <rFont val="ＭＳ Ｐゴシック"/>
        <family val="3"/>
        <charset val="128"/>
      </rPr>
      <t>2</t>
    </r>
    <r>
      <rPr>
        <sz val="9"/>
        <rFont val="ＭＳ Ｐゴシック"/>
        <family val="3"/>
        <charset val="128"/>
      </rPr>
      <t>吸収評価認証制度等）</t>
    </r>
    <rPh sb="25" eb="26">
      <t>ナド</t>
    </rPh>
    <phoneticPr fontId="23"/>
  </si>
  <si>
    <r>
      <t xml:space="preserve">排出量
</t>
    </r>
    <r>
      <rPr>
        <sz val="10"/>
        <color indexed="9"/>
        <rFont val="Arial"/>
        <family val="2"/>
      </rPr>
      <t>(t-CO</t>
    </r>
    <r>
      <rPr>
        <vertAlign val="subscript"/>
        <sz val="10"/>
        <color indexed="9"/>
        <rFont val="Arial"/>
        <family val="2"/>
      </rPr>
      <t>2</t>
    </r>
    <r>
      <rPr>
        <sz val="10"/>
        <color indexed="9"/>
        <rFont val="Arial"/>
        <family val="2"/>
      </rPr>
      <t>)</t>
    </r>
    <rPh sb="0" eb="2">
      <t>ハイシュツ</t>
    </rPh>
    <rPh sb="2" eb="3">
      <t>リョウ</t>
    </rPh>
    <phoneticPr fontId="23"/>
  </si>
  <si>
    <t xml:space="preserve">小　　　　　　計　 </t>
    <rPh sb="0" eb="1">
      <t>ショウ</t>
    </rPh>
    <rPh sb="7" eb="8">
      <t>ケイ</t>
    </rPh>
    <phoneticPr fontId="23"/>
  </si>
  <si>
    <t>小　　計</t>
    <rPh sb="0" eb="1">
      <t>ショウ</t>
    </rPh>
    <rPh sb="3" eb="4">
      <t>ケイ</t>
    </rPh>
    <phoneticPr fontId="23"/>
  </si>
  <si>
    <t xml:space="preserve">小　　　　　　計　 </t>
    <rPh sb="0" eb="1">
      <t>ショウ</t>
    </rPh>
    <rPh sb="7" eb="8">
      <t>ケイ</t>
    </rPh>
    <phoneticPr fontId="3"/>
  </si>
  <si>
    <t>温室効果ガス排出量算定・報告マニュアル(Ver4.9) (令和5年4月)</t>
    <phoneticPr fontId="23"/>
  </si>
  <si>
    <t>https://ghg-santeikohyo.env.go.jp/manual</t>
    <phoneticPr fontId="23"/>
  </si>
  <si>
    <t>発電用高炉ガス</t>
    <rPh sb="0" eb="3">
      <t>ハツデンヨウ</t>
    </rPh>
    <rPh sb="3" eb="5">
      <t>コウロ</t>
    </rPh>
    <phoneticPr fontId="23"/>
  </si>
  <si>
    <t>転炉ガス</t>
    <rPh sb="0" eb="2">
      <t>テンロ</t>
    </rPh>
    <phoneticPr fontId="23"/>
  </si>
  <si>
    <t>電力需要に対する再エネ電力使用量の割合</t>
    <rPh sb="0" eb="2">
      <t>デンリョク</t>
    </rPh>
    <rPh sb="2" eb="4">
      <t>ジュヨウ</t>
    </rPh>
    <rPh sb="5" eb="6">
      <t>タイ</t>
    </rPh>
    <rPh sb="8" eb="9">
      <t>サイ</t>
    </rPh>
    <rPh sb="11" eb="13">
      <t>デンリョク</t>
    </rPh>
    <rPh sb="13" eb="16">
      <t>シヨウリョウ</t>
    </rPh>
    <rPh sb="17" eb="19">
      <t>ワリアイ</t>
    </rPh>
    <phoneticPr fontId="23"/>
  </si>
  <si>
    <t>熱需要に対する再エネ熱等使用量の割合</t>
    <rPh sb="0" eb="1">
      <t>ネツ</t>
    </rPh>
    <rPh sb="1" eb="3">
      <t>ジュヨウ</t>
    </rPh>
    <rPh sb="4" eb="5">
      <t>タイ</t>
    </rPh>
    <rPh sb="7" eb="8">
      <t>サイ</t>
    </rPh>
    <rPh sb="10" eb="11">
      <t>ネツ</t>
    </rPh>
    <rPh sb="11" eb="12">
      <t>ナド</t>
    </rPh>
    <rPh sb="12" eb="15">
      <t>シヨウリョウ</t>
    </rPh>
    <rPh sb="16" eb="18">
      <t>ワリアイ</t>
    </rPh>
    <phoneticPr fontId="23"/>
  </si>
  <si>
    <t>エネルギー起源二酸化炭素排出量等算定総括表（任意事業者用）</t>
    <rPh sb="5" eb="7">
      <t>キゲン</t>
    </rPh>
    <rPh sb="7" eb="12">
      <t>ニサンカタンソ</t>
    </rPh>
    <rPh sb="12" eb="14">
      <t>ハイシュツ</t>
    </rPh>
    <rPh sb="14" eb="15">
      <t>リョウ</t>
    </rPh>
    <rPh sb="15" eb="16">
      <t>トウ</t>
    </rPh>
    <rPh sb="16" eb="18">
      <t>サンテイ</t>
    </rPh>
    <rPh sb="18" eb="20">
      <t>ソウカツ</t>
    </rPh>
    <rPh sb="20" eb="21">
      <t>ヒョウ</t>
    </rPh>
    <rPh sb="22" eb="24">
      <t>ニンイ</t>
    </rPh>
    <rPh sb="24" eb="27">
      <t>ジギョウシャ</t>
    </rPh>
    <rPh sb="27" eb="28">
      <t>ヨウ</t>
    </rPh>
    <phoneticPr fontId="23"/>
  </si>
  <si>
    <t>工場等別　エネルギー起源二酸化炭素排出量等算定表（任意事業者用）</t>
    <rPh sb="0" eb="2">
      <t>コウジョウ</t>
    </rPh>
    <rPh sb="2" eb="3">
      <t>トウ</t>
    </rPh>
    <rPh sb="3" eb="4">
      <t>ベツ</t>
    </rPh>
    <rPh sb="10" eb="12">
      <t>キゲン</t>
    </rPh>
    <rPh sb="12" eb="17">
      <t>ニサンカタンソ</t>
    </rPh>
    <rPh sb="17" eb="19">
      <t>ハイシュツ</t>
    </rPh>
    <rPh sb="19" eb="20">
      <t>リョウ</t>
    </rPh>
    <rPh sb="20" eb="21">
      <t>トウ</t>
    </rPh>
    <rPh sb="21" eb="23">
      <t>サンテイ</t>
    </rPh>
    <rPh sb="23" eb="24">
      <t>ヒョウ</t>
    </rPh>
    <rPh sb="25" eb="30">
      <t>ニンイジギョウシャ</t>
    </rPh>
    <rPh sb="30" eb="31">
      <t>ヨウ</t>
    </rPh>
    <phoneticPr fontId="23"/>
  </si>
  <si>
    <t>GJ/kl</t>
  </si>
  <si>
    <t>kl/GJ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</si>
</sst>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Red]\(#,##0\)"/>
    <numFmt numFmtId="177" formatCode="0.0"/>
    <numFmt numFmtId="178" formatCode="0.0\ "/>
    <numFmt numFmtId="179" formatCode="0.00\ "/>
    <numFmt numFmtId="180" formatCode="0.0000\ "/>
    <numFmt numFmtId="181" formatCode="0.000\ "/>
    <numFmt numFmtId="182" formatCode="[=0]&quot;&quot;;General"/>
    <numFmt numFmtId="183" formatCode="[=0]&quot;&quot;;0.000"/>
    <numFmt numFmtId="184" formatCode="[=0]&quot;&quot;;#,##0"/>
    <numFmt numFmtId="185" formatCode="[=0]&quot;&quot;;0.0"/>
    <numFmt numFmtId="186" formatCode="[=0]&quot;&quot;;0.00"/>
    <numFmt numFmtId="187" formatCode="0.000"/>
    <numFmt numFmtId="188" formatCode="0.000_ "/>
    <numFmt numFmtId="189" formatCode="#,##0.0"/>
    <numFmt numFmtId="190" formatCode="0\ "/>
    <numFmt numFmtId="191" formatCode="[=0]&quot;&quot;;#,##0.00"/>
    <numFmt numFmtId="192" formatCode="0.0%"/>
  </numFmts>
  <fonts count="92">
    <font>
      <sz val="11"/>
      <color theme="1"/>
      <name val="ＭＳ Ｐゴシック"/>
      <family val="3"/>
      <charset val="128"/>
      <scheme val="minor"/>
    </font>
    <font>
      <sz val="11"/>
      <color indexed="9"/>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6"/>
      <name val="ＭＳ Ｐゴシック"/>
      <family val="3"/>
      <charset val="128"/>
    </font>
    <font>
      <sz val="11"/>
      <color indexed="9"/>
      <name val="ＭＳ Ｐゴシック"/>
      <family val="3"/>
      <charset val="128"/>
    </font>
    <font>
      <sz val="11"/>
      <color indexed="9"/>
      <name val="ＭＳ Ｐゴシック"/>
      <family val="3"/>
      <charset val="128"/>
    </font>
    <font>
      <sz val="11"/>
      <name val="Arial Black"/>
      <family val="2"/>
    </font>
    <font>
      <sz val="11"/>
      <color indexed="8"/>
      <name val="Arial Black"/>
      <family val="2"/>
    </font>
    <font>
      <sz val="9"/>
      <name val="Arial"/>
      <family val="2"/>
    </font>
    <font>
      <sz val="9"/>
      <color indexed="8"/>
      <name val="Arial"/>
      <family val="2"/>
    </font>
    <font>
      <sz val="10"/>
      <name val="Arial"/>
      <family val="2"/>
    </font>
    <font>
      <sz val="10"/>
      <name val="Arial Unicode MS"/>
      <family val="3"/>
      <charset val="128"/>
    </font>
    <font>
      <sz val="10"/>
      <color indexed="8"/>
      <name val="Arial"/>
      <family val="2"/>
    </font>
    <font>
      <sz val="10"/>
      <color indexed="8"/>
      <name val="Arial Unicode MS"/>
      <family val="3"/>
      <charset val="128"/>
    </font>
    <font>
      <vertAlign val="subscript"/>
      <sz val="10"/>
      <name val="Arial"/>
      <family val="2"/>
    </font>
    <font>
      <sz val="11"/>
      <color indexed="8"/>
      <name val="ＭＳ Ｐゴシック"/>
      <family val="3"/>
      <charset val="128"/>
    </font>
    <font>
      <b/>
      <sz val="12"/>
      <color indexed="9"/>
      <name val="ＭＳ Ｐゴシック"/>
      <family val="3"/>
      <charset val="128"/>
    </font>
    <font>
      <sz val="12"/>
      <color indexed="9"/>
      <name val="ＭＳ Ｐゴシック"/>
      <family val="3"/>
      <charset val="128"/>
    </font>
    <font>
      <sz val="12"/>
      <color indexed="8"/>
      <name val="ＭＳ Ｐゴシック"/>
      <family val="3"/>
      <charset val="128"/>
    </font>
    <font>
      <sz val="9"/>
      <color indexed="9"/>
      <name val="Arial"/>
      <family val="2"/>
    </font>
    <font>
      <vertAlign val="subscript"/>
      <sz val="9"/>
      <color indexed="9"/>
      <name val="Arial"/>
      <family val="2"/>
    </font>
    <font>
      <sz val="10"/>
      <color indexed="9"/>
      <name val="Arial"/>
      <family val="2"/>
    </font>
    <font>
      <sz val="10"/>
      <color indexed="8"/>
      <name val="Arial Black"/>
      <family val="2"/>
    </font>
    <font>
      <sz val="9"/>
      <color indexed="8"/>
      <name val="ＭＳ Ｐゴシック"/>
      <family val="3"/>
      <charset val="128"/>
    </font>
    <font>
      <sz val="11"/>
      <color indexed="8"/>
      <name val="Arial"/>
      <family val="2"/>
    </font>
    <font>
      <sz val="11"/>
      <color indexed="8"/>
      <name val="ＭＳ Ｐゴシック"/>
      <family val="3"/>
      <charset val="128"/>
    </font>
    <font>
      <b/>
      <sz val="12"/>
      <color indexed="9"/>
      <name val="ＭＳ Ｐゴシック"/>
      <family val="3"/>
      <charset val="128"/>
    </font>
    <font>
      <b/>
      <sz val="11"/>
      <color indexed="9"/>
      <name val="ＭＳ Ｐゴシック"/>
      <family val="3"/>
      <charset val="128"/>
    </font>
    <font>
      <b/>
      <sz val="11"/>
      <color indexed="9"/>
      <name val="ＭＳ Ｐゴシック"/>
      <family val="3"/>
      <charset val="128"/>
    </font>
    <font>
      <b/>
      <sz val="11"/>
      <color indexed="9"/>
      <name val="ＭＳ Ｐゴシック"/>
      <family val="3"/>
      <charset val="128"/>
    </font>
    <font>
      <vertAlign val="subscript"/>
      <sz val="10"/>
      <color indexed="8"/>
      <name val="Arial Black"/>
      <family val="2"/>
    </font>
    <font>
      <sz val="10"/>
      <color indexed="9"/>
      <name val="ＭＳ Ｐゴシック"/>
      <family val="3"/>
      <charset val="128"/>
    </font>
    <font>
      <sz val="9"/>
      <color indexed="9"/>
      <name val="ＭＳ Ｐゴシック"/>
      <family val="3"/>
      <charset val="128"/>
    </font>
    <font>
      <sz val="10"/>
      <color indexed="9"/>
      <name val="ＭＳ Ｐゴシック"/>
      <family val="3"/>
      <charset val="128"/>
    </font>
    <font>
      <sz val="9"/>
      <color indexed="9"/>
      <name val="ＭＳ Ｐゴシック"/>
      <family val="3"/>
      <charset val="128"/>
    </font>
    <font>
      <sz val="9"/>
      <color indexed="9"/>
      <name val="ＭＳ Ｐゴシック"/>
      <family val="3"/>
      <charset val="128"/>
    </font>
    <font>
      <sz val="8"/>
      <color indexed="9"/>
      <name val="ＭＳ Ｐゴシック"/>
      <family val="3"/>
      <charset val="128"/>
    </font>
    <font>
      <sz val="6"/>
      <color indexed="9"/>
      <name val="Arial"/>
      <family val="2"/>
    </font>
    <font>
      <b/>
      <sz val="12"/>
      <color indexed="8"/>
      <name val="ＭＳ Ｐゴシック"/>
      <family val="3"/>
      <charset val="128"/>
    </font>
    <font>
      <sz val="6"/>
      <color indexed="8"/>
      <name val="Arial"/>
      <family val="2"/>
    </font>
    <font>
      <sz val="8"/>
      <color indexed="8"/>
      <name val="ＭＳ Ｐゴシック"/>
      <family val="3"/>
      <charset val="128"/>
    </font>
    <font>
      <vertAlign val="superscript"/>
      <sz val="8"/>
      <color indexed="8"/>
      <name val="Arial"/>
      <family val="2"/>
    </font>
    <font>
      <b/>
      <sz val="14"/>
      <color indexed="9"/>
      <name val="ＭＳ Ｐゴシック"/>
      <family val="3"/>
      <charset val="128"/>
    </font>
    <font>
      <sz val="10"/>
      <color indexed="9"/>
      <name val="ＭＳ Ｐゴシック"/>
      <family val="3"/>
      <charset val="128"/>
    </font>
    <font>
      <sz val="10"/>
      <color indexed="8"/>
      <name val="ＭＳ Ｐゴシック"/>
      <family val="3"/>
      <charset val="128"/>
    </font>
    <font>
      <sz val="10"/>
      <color indexed="8"/>
      <name val="ＭＳ Ｐゴシック"/>
      <family val="3"/>
      <charset val="128"/>
    </font>
    <font>
      <sz val="7"/>
      <color indexed="9"/>
      <name val="ＭＳ Ｐゴシック"/>
      <family val="3"/>
      <charset val="128"/>
    </font>
    <font>
      <vertAlign val="subscript"/>
      <sz val="10"/>
      <color indexed="8"/>
      <name val="Arial"/>
      <family val="2"/>
    </font>
    <font>
      <sz val="10"/>
      <color rgb="FFFF0000"/>
      <name val="ＭＳ Ｐゴシック"/>
      <family val="3"/>
      <charset val="128"/>
      <scheme val="minor"/>
    </font>
    <font>
      <sz val="10"/>
      <color rgb="FFFF0000"/>
      <name val="Arial"/>
      <family val="2"/>
    </font>
    <font>
      <sz val="10"/>
      <color theme="0"/>
      <name val="ＭＳ Ｐゴシック"/>
      <family val="3"/>
      <charset val="128"/>
    </font>
    <font>
      <sz val="9"/>
      <color theme="0"/>
      <name val="ＭＳ Ｐゴシック"/>
      <family val="3"/>
      <charset val="128"/>
    </font>
    <font>
      <sz val="6"/>
      <name val="ＭＳ Ｐゴシック"/>
      <family val="3"/>
      <charset val="128"/>
      <scheme val="minor"/>
    </font>
    <font>
      <sz val="11"/>
      <color theme="0"/>
      <name val="ＭＳ Ｐゴシック"/>
      <family val="3"/>
      <charset val="128"/>
      <scheme val="minor"/>
    </font>
    <font>
      <sz val="10"/>
      <color theme="1"/>
      <name val="ＭＳ Ｐゴシック"/>
      <family val="3"/>
      <charset val="128"/>
    </font>
    <font>
      <b/>
      <sz val="9"/>
      <color indexed="81"/>
      <name val="MS P ゴシック"/>
      <family val="3"/>
      <charset val="128"/>
    </font>
    <font>
      <b/>
      <u/>
      <sz val="9"/>
      <color indexed="81"/>
      <name val="MS P ゴシック"/>
      <family val="3"/>
      <charset val="128"/>
    </font>
    <font>
      <b/>
      <sz val="10"/>
      <color rgb="FFFF0000"/>
      <name val="ＭＳ Ｐゴシック"/>
      <family val="3"/>
      <charset val="128"/>
      <scheme val="minor"/>
    </font>
    <font>
      <b/>
      <sz val="8"/>
      <color theme="0"/>
      <name val="ＭＳ Ｐゴシック"/>
      <family val="3"/>
      <charset val="128"/>
    </font>
    <font>
      <b/>
      <sz val="9"/>
      <color theme="0"/>
      <name val="ＭＳ Ｐゴシック"/>
      <family val="3"/>
      <charset val="128"/>
    </font>
    <font>
      <b/>
      <sz val="12"/>
      <name val="ＭＳ Ｐゴシック"/>
      <family val="3"/>
      <charset val="128"/>
    </font>
    <font>
      <sz val="9"/>
      <name val="ＭＳ Ｐゴシック"/>
      <family val="3"/>
      <charset val="128"/>
      <scheme val="minor"/>
    </font>
    <font>
      <sz val="11"/>
      <name val="ＭＳ Ｐゴシック"/>
      <family val="3"/>
      <charset val="128"/>
      <scheme val="minor"/>
    </font>
    <font>
      <sz val="8"/>
      <name val="ＭＳ Ｐゴシック"/>
      <family val="3"/>
      <charset val="128"/>
    </font>
    <font>
      <vertAlign val="superscript"/>
      <sz val="8"/>
      <name val="Arial"/>
      <family val="2"/>
    </font>
    <font>
      <vertAlign val="superscript"/>
      <sz val="10"/>
      <name val="Arial"/>
      <family val="2"/>
    </font>
    <font>
      <sz val="11"/>
      <color theme="1"/>
      <name val="ＭＳ Ｐゴシック"/>
      <family val="3"/>
      <charset val="128"/>
      <scheme val="minor"/>
    </font>
    <font>
      <vertAlign val="subscript"/>
      <sz val="9"/>
      <name val="ＭＳ Ｐゴシック"/>
      <family val="3"/>
      <charset val="128"/>
    </font>
    <font>
      <vertAlign val="subscript"/>
      <sz val="10"/>
      <color indexed="9"/>
      <name val="Arial"/>
      <family val="2"/>
    </font>
    <font>
      <sz val="9"/>
      <color rgb="FF000000"/>
      <name val="ＭＳ Ｐゴシック"/>
      <family val="2"/>
      <charset val="128"/>
    </font>
    <font>
      <sz val="9"/>
      <color theme="1"/>
      <name val="ＭＳ Ｐゴシック"/>
      <family val="3"/>
      <charset val="128"/>
      <scheme val="minor"/>
    </font>
    <font>
      <sz val="9"/>
      <color indexed="81"/>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18"/>
        <bgColor indexed="64"/>
      </patternFill>
    </fill>
    <fill>
      <patternFill patternType="solid">
        <fgColor indexed="43"/>
        <bgColor indexed="64"/>
      </patternFill>
    </fill>
    <fill>
      <patternFill patternType="gray125">
        <bgColor theme="0" tint="-0.14996795556505021"/>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s>
  <borders count="223">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medium">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thin">
        <color indexed="64"/>
      </left>
      <right style="thin">
        <color indexed="64"/>
      </right>
      <top style="hair">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right style="hair">
        <color indexed="64"/>
      </right>
      <top style="double">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hair">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top style="medium">
        <color indexed="64"/>
      </top>
      <bottom style="medium">
        <color indexed="18"/>
      </bottom>
      <diagonal/>
    </border>
    <border>
      <left/>
      <right style="thin">
        <color indexed="64"/>
      </right>
      <top style="hair">
        <color indexed="64"/>
      </top>
      <bottom style="double">
        <color indexed="64"/>
      </bottom>
      <diagonal/>
    </border>
    <border>
      <left style="thin">
        <color indexed="64"/>
      </left>
      <right style="hair">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hair">
        <color indexed="64"/>
      </right>
      <top/>
      <bottom style="medium">
        <color indexed="64"/>
      </bottom>
      <diagonal/>
    </border>
    <border>
      <left/>
      <right/>
      <top/>
      <bottom style="medium">
        <color indexed="18"/>
      </bottom>
      <diagonal/>
    </border>
    <border>
      <left/>
      <right style="hair">
        <color indexed="64"/>
      </right>
      <top style="hair">
        <color indexed="64"/>
      </top>
      <bottom style="thin">
        <color indexed="64"/>
      </bottom>
      <diagonal/>
    </border>
    <border>
      <left style="medium">
        <color indexed="64"/>
      </left>
      <right style="hair">
        <color indexed="64"/>
      </right>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64"/>
      </left>
      <right style="thin">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1">
      <alignment horizontal="center" vertical="center"/>
    </xf>
    <xf numFmtId="0" fontId="8" fillId="0" borderId="0" applyNumberFormat="0" applyFill="0" applyBorder="0" applyAlignment="0" applyProtection="0">
      <alignment vertical="center"/>
    </xf>
    <xf numFmtId="0" fontId="9" fillId="20" borderId="2" applyNumberFormat="0" applyAlignment="0" applyProtection="0">
      <alignment vertical="center"/>
    </xf>
    <xf numFmtId="0" fontId="10" fillId="21" borderId="0" applyNumberFormat="0" applyBorder="0" applyAlignment="0" applyProtection="0">
      <alignment vertical="center"/>
    </xf>
    <xf numFmtId="0" fontId="5"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2" fillId="0" borderId="0">
      <alignment vertical="center"/>
    </xf>
    <xf numFmtId="0" fontId="21" fillId="4" borderId="0" applyNumberFormat="0" applyBorder="0" applyAlignment="0" applyProtection="0">
      <alignment vertical="center"/>
    </xf>
    <xf numFmtId="38" fontId="86" fillId="0" borderId="0" applyFont="0" applyFill="0" applyBorder="0" applyAlignment="0" applyProtection="0">
      <alignment vertical="center"/>
    </xf>
    <xf numFmtId="9" fontId="86" fillId="0" borderId="0" applyFont="0" applyFill="0" applyBorder="0" applyAlignment="0" applyProtection="0">
      <alignment vertical="center"/>
    </xf>
  </cellStyleXfs>
  <cellXfs count="761">
    <xf numFmtId="0" fontId="0" fillId="0" borderId="0" xfId="0">
      <alignment vertical="center"/>
    </xf>
    <xf numFmtId="0" fontId="2" fillId="0" borderId="0" xfId="43">
      <alignment vertical="center"/>
    </xf>
    <xf numFmtId="0" fontId="6" fillId="0" borderId="0" xfId="43" applyFont="1">
      <alignment vertical="center"/>
    </xf>
    <xf numFmtId="0" fontId="2" fillId="0" borderId="0" xfId="43" applyAlignment="1">
      <alignment horizontal="center" vertical="center"/>
    </xf>
    <xf numFmtId="0" fontId="35" fillId="0" borderId="0" xfId="0" applyFont="1">
      <alignment vertical="center"/>
    </xf>
    <xf numFmtId="0" fontId="28" fillId="0" borderId="17" xfId="43" applyFont="1" applyBorder="1" applyAlignment="1">
      <alignment horizontal="center" vertical="center"/>
    </xf>
    <xf numFmtId="0" fontId="28" fillId="0" borderId="14" xfId="43" applyFont="1" applyBorder="1" applyAlignment="1">
      <alignment horizontal="center" vertical="center"/>
    </xf>
    <xf numFmtId="0" fontId="29" fillId="0" borderId="14"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0" fontId="24" fillId="24" borderId="21" xfId="43" applyFont="1" applyFill="1" applyBorder="1" applyAlignment="1">
      <alignment vertical="center" wrapText="1"/>
    </xf>
    <xf numFmtId="0" fontId="24" fillId="24" borderId="23" xfId="43" applyFont="1" applyFill="1" applyBorder="1" applyAlignment="1">
      <alignment horizontal="center" vertical="center" wrapText="1"/>
    </xf>
    <xf numFmtId="0" fontId="52" fillId="24" borderId="39" xfId="43" applyFont="1" applyFill="1" applyBorder="1" applyAlignment="1">
      <alignment horizontal="centerContinuous" vertical="center"/>
    </xf>
    <xf numFmtId="0" fontId="52" fillId="24" borderId="12" xfId="43" applyFont="1" applyFill="1" applyBorder="1" applyAlignment="1">
      <alignment horizontal="centerContinuous" vertical="center"/>
    </xf>
    <xf numFmtId="0" fontId="52" fillId="24" borderId="23" xfId="43" applyFont="1" applyFill="1" applyBorder="1" applyAlignment="1">
      <alignment horizontal="centerContinuous" vertical="center"/>
    </xf>
    <xf numFmtId="0" fontId="52" fillId="24" borderId="21" xfId="43" applyFont="1" applyFill="1" applyBorder="1" applyAlignment="1">
      <alignment vertical="center" textRotation="255" wrapText="1"/>
    </xf>
    <xf numFmtId="0" fontId="22" fillId="0" borderId="48" xfId="43" applyFont="1" applyBorder="1">
      <alignment vertical="center"/>
    </xf>
    <xf numFmtId="0" fontId="22" fillId="0" borderId="11" xfId="43" applyFont="1" applyBorder="1">
      <alignment vertical="center"/>
    </xf>
    <xf numFmtId="0" fontId="22" fillId="0" borderId="16" xfId="43" applyFont="1" applyBorder="1">
      <alignment vertical="center"/>
    </xf>
    <xf numFmtId="177" fontId="52" fillId="24" borderId="54" xfId="43" applyNumberFormat="1" applyFont="1" applyFill="1" applyBorder="1" applyAlignment="1">
      <alignment horizontal="center" vertical="center"/>
    </xf>
    <xf numFmtId="0" fontId="52" fillId="24" borderId="55" xfId="43" applyFont="1" applyFill="1" applyBorder="1" applyAlignment="1">
      <alignment horizontal="center" vertical="center" wrapText="1"/>
    </xf>
    <xf numFmtId="0" fontId="52" fillId="24" borderId="56" xfId="43" applyFont="1" applyFill="1" applyBorder="1" applyAlignment="1">
      <alignment horizontal="center" vertical="center" wrapText="1"/>
    </xf>
    <xf numFmtId="3" fontId="22" fillId="0" borderId="60" xfId="43" applyNumberFormat="1" applyFont="1" applyBorder="1" applyAlignment="1">
      <alignment horizontal="center" vertical="center"/>
    </xf>
    <xf numFmtId="0" fontId="54" fillId="24" borderId="61" xfId="0" applyFont="1" applyFill="1" applyBorder="1" applyAlignment="1">
      <alignment horizontal="centerContinuous" vertical="center"/>
    </xf>
    <xf numFmtId="0" fontId="55" fillId="24" borderId="62" xfId="0" applyFont="1" applyFill="1" applyBorder="1" applyAlignment="1">
      <alignment horizontal="centerContinuous" vertical="center"/>
    </xf>
    <xf numFmtId="0" fontId="55" fillId="24" borderId="63" xfId="0" applyFont="1" applyFill="1" applyBorder="1" applyAlignment="1">
      <alignment horizontal="centerContinuous" vertical="center"/>
    </xf>
    <xf numFmtId="0" fontId="55" fillId="24" borderId="64" xfId="0" applyFont="1" applyFill="1" applyBorder="1" applyAlignment="1">
      <alignment horizontal="center" vertical="center"/>
    </xf>
    <xf numFmtId="0" fontId="29" fillId="0" borderId="67" xfId="0" applyFont="1" applyBorder="1" applyAlignment="1">
      <alignment horizontal="center" vertical="center"/>
    </xf>
    <xf numFmtId="3" fontId="22" fillId="0" borderId="73" xfId="43" applyNumberFormat="1" applyFont="1" applyBorder="1" applyAlignment="1">
      <alignment horizontal="center" vertical="center"/>
    </xf>
    <xf numFmtId="0" fontId="22" fillId="0" borderId="73" xfId="43" applyFont="1" applyBorder="1" applyAlignment="1">
      <alignment horizontal="center" vertical="center"/>
    </xf>
    <xf numFmtId="0" fontId="22" fillId="0" borderId="58" xfId="43" applyFont="1" applyBorder="1">
      <alignment vertical="center"/>
    </xf>
    <xf numFmtId="0" fontId="22" fillId="0" borderId="57" xfId="43" applyFont="1" applyBorder="1">
      <alignment vertical="center"/>
    </xf>
    <xf numFmtId="184" fontId="28" fillId="0" borderId="44" xfId="43" applyNumberFormat="1" applyFont="1" applyBorder="1">
      <alignment vertical="center"/>
    </xf>
    <xf numFmtId="184" fontId="28" fillId="0" borderId="48" xfId="43" applyNumberFormat="1" applyFont="1" applyBorder="1">
      <alignment vertical="center"/>
    </xf>
    <xf numFmtId="184" fontId="28" fillId="0" borderId="45" xfId="43" applyNumberFormat="1" applyFont="1" applyBorder="1">
      <alignment vertical="center"/>
    </xf>
    <xf numFmtId="184" fontId="28" fillId="0" borderId="46" xfId="43" applyNumberFormat="1" applyFont="1" applyBorder="1">
      <alignment vertical="center"/>
    </xf>
    <xf numFmtId="184" fontId="28" fillId="0" borderId="15" xfId="43" applyNumberFormat="1" applyFont="1" applyBorder="1">
      <alignment vertical="center"/>
    </xf>
    <xf numFmtId="184" fontId="28" fillId="0" borderId="49" xfId="43" applyNumberFormat="1" applyFont="1" applyBorder="1">
      <alignment vertical="center"/>
    </xf>
    <xf numFmtId="184" fontId="29" fillId="0" borderId="49" xfId="0" applyNumberFormat="1" applyFont="1" applyBorder="1">
      <alignment vertical="center"/>
    </xf>
    <xf numFmtId="184" fontId="28" fillId="0" borderId="77" xfId="43" applyNumberFormat="1" applyFont="1" applyBorder="1">
      <alignment vertical="center"/>
    </xf>
    <xf numFmtId="184" fontId="28" fillId="0" borderId="78" xfId="43" applyNumberFormat="1" applyFont="1" applyBorder="1">
      <alignment vertical="center"/>
    </xf>
    <xf numFmtId="184" fontId="28" fillId="0" borderId="79" xfId="43" applyNumberFormat="1" applyFont="1" applyBorder="1">
      <alignment vertical="center"/>
    </xf>
    <xf numFmtId="0" fontId="46" fillId="25" borderId="82" xfId="0" applyFont="1" applyFill="1" applyBorder="1" applyAlignment="1">
      <alignment horizontal="centerContinuous" vertical="center"/>
    </xf>
    <xf numFmtId="0" fontId="46" fillId="25" borderId="83" xfId="0" applyFont="1" applyFill="1" applyBorder="1" applyAlignment="1">
      <alignment horizontal="centerContinuous" vertical="center"/>
    </xf>
    <xf numFmtId="0" fontId="29" fillId="0" borderId="84" xfId="0" applyFont="1" applyBorder="1">
      <alignment vertical="center"/>
    </xf>
    <xf numFmtId="0" fontId="29" fillId="0" borderId="85" xfId="0" applyFont="1" applyBorder="1">
      <alignment vertical="center"/>
    </xf>
    <xf numFmtId="3" fontId="29" fillId="0" borderId="49" xfId="0" applyNumberFormat="1" applyFont="1" applyBorder="1">
      <alignment vertical="center"/>
    </xf>
    <xf numFmtId="0" fontId="29" fillId="0" borderId="86" xfId="0" applyFont="1" applyBorder="1">
      <alignment vertical="center"/>
    </xf>
    <xf numFmtId="0" fontId="54" fillId="24" borderId="88" xfId="0" applyFont="1" applyFill="1" applyBorder="1">
      <alignment vertical="center"/>
    </xf>
    <xf numFmtId="0" fontId="55" fillId="24" borderId="43" xfId="0" applyFont="1" applyFill="1" applyBorder="1">
      <alignment vertical="center"/>
    </xf>
    <xf numFmtId="0" fontId="55" fillId="24" borderId="68" xfId="0" applyFont="1" applyFill="1" applyBorder="1">
      <alignment vertical="center"/>
    </xf>
    <xf numFmtId="0" fontId="55" fillId="24" borderId="11" xfId="0" applyFont="1" applyFill="1" applyBorder="1">
      <alignment vertical="center"/>
    </xf>
    <xf numFmtId="0" fontId="55" fillId="24" borderId="70" xfId="0" applyFont="1" applyFill="1" applyBorder="1" applyAlignment="1">
      <alignment horizontal="centerContinuous" vertical="center"/>
    </xf>
    <xf numFmtId="0" fontId="55" fillId="24" borderId="71" xfId="0" applyFont="1" applyFill="1" applyBorder="1" applyAlignment="1">
      <alignment horizontal="centerContinuous" vertical="center"/>
    </xf>
    <xf numFmtId="0" fontId="48" fillId="25" borderId="101" xfId="43" applyFont="1" applyFill="1" applyBorder="1" applyAlignment="1">
      <alignment horizontal="centerContinuous" vertical="center"/>
    </xf>
    <xf numFmtId="0" fontId="48" fillId="25" borderId="102" xfId="43" applyFont="1" applyFill="1" applyBorder="1" applyAlignment="1">
      <alignment horizontal="centerContinuous" vertical="center"/>
    </xf>
    <xf numFmtId="0" fontId="48" fillId="25" borderId="103" xfId="43" applyFont="1" applyFill="1" applyBorder="1" applyAlignment="1">
      <alignment horizontal="centerContinuous" vertical="center"/>
    </xf>
    <xf numFmtId="0" fontId="46" fillId="25" borderId="101" xfId="0" applyFont="1" applyFill="1" applyBorder="1" applyAlignment="1">
      <alignment horizontal="centerContinuous" vertical="center"/>
    </xf>
    <xf numFmtId="0" fontId="46" fillId="25" borderId="102" xfId="0" applyFont="1" applyFill="1" applyBorder="1" applyAlignment="1">
      <alignment horizontal="centerContinuous" vertical="center"/>
    </xf>
    <xf numFmtId="0" fontId="46" fillId="25" borderId="103" xfId="0" applyFont="1" applyFill="1" applyBorder="1" applyAlignment="1">
      <alignment horizontal="centerContinuous" vertical="center"/>
    </xf>
    <xf numFmtId="0" fontId="0" fillId="24" borderId="12" xfId="0" applyFill="1" applyBorder="1" applyAlignment="1">
      <alignment horizontal="centerContinuous" vertical="center"/>
    </xf>
    <xf numFmtId="0" fontId="0" fillId="24" borderId="112" xfId="0" applyFill="1" applyBorder="1" applyAlignment="1">
      <alignment horizontal="centerContinuous" vertical="center"/>
    </xf>
    <xf numFmtId="0" fontId="52" fillId="24" borderId="120" xfId="43" applyFont="1" applyFill="1" applyBorder="1" applyAlignment="1">
      <alignment horizontal="center" vertical="center" wrapText="1"/>
    </xf>
    <xf numFmtId="177" fontId="52" fillId="24" borderId="118" xfId="43" applyNumberFormat="1" applyFont="1" applyFill="1" applyBorder="1" applyAlignment="1">
      <alignment horizontal="center" vertical="center" wrapText="1"/>
    </xf>
    <xf numFmtId="177" fontId="52" fillId="24" borderId="120" xfId="43" applyNumberFormat="1" applyFont="1" applyFill="1" applyBorder="1" applyAlignment="1">
      <alignment horizontal="center" vertical="center" wrapText="1"/>
    </xf>
    <xf numFmtId="177" fontId="52" fillId="24" borderId="120" xfId="43" applyNumberFormat="1" applyFont="1" applyFill="1" applyBorder="1" applyAlignment="1">
      <alignment horizontal="center" vertical="center"/>
    </xf>
    <xf numFmtId="177" fontId="52" fillId="24" borderId="119" xfId="43" applyNumberFormat="1" applyFont="1" applyFill="1" applyBorder="1" applyAlignment="1">
      <alignment horizontal="center" vertical="center"/>
    </xf>
    <xf numFmtId="0" fontId="52" fillId="24" borderId="27" xfId="43" applyFont="1" applyFill="1" applyBorder="1" applyAlignment="1">
      <alignment horizontal="center" vertical="center" wrapText="1"/>
    </xf>
    <xf numFmtId="0" fontId="52" fillId="24" borderId="128" xfId="43" applyFont="1" applyFill="1" applyBorder="1" applyAlignment="1">
      <alignment horizontal="center" vertical="center" wrapText="1"/>
    </xf>
    <xf numFmtId="0" fontId="52" fillId="24" borderId="129" xfId="43" applyFont="1" applyFill="1" applyBorder="1" applyAlignment="1">
      <alignment horizontal="centerContinuous" vertical="center" wrapText="1"/>
    </xf>
    <xf numFmtId="0" fontId="22" fillId="24" borderId="80" xfId="43" applyFont="1" applyFill="1" applyBorder="1" applyAlignment="1">
      <alignment horizontal="centerContinuous" vertical="center"/>
    </xf>
    <xf numFmtId="0" fontId="0" fillId="24" borderId="80" xfId="0" applyFill="1" applyBorder="1" applyAlignment="1">
      <alignment horizontal="centerContinuous" vertical="center"/>
    </xf>
    <xf numFmtId="0" fontId="0" fillId="24" borderId="130" xfId="0" applyFill="1" applyBorder="1" applyAlignment="1">
      <alignment horizontal="centerContinuous" vertical="center"/>
    </xf>
    <xf numFmtId="177" fontId="52" fillId="24" borderId="125" xfId="43" applyNumberFormat="1" applyFont="1" applyFill="1" applyBorder="1" applyAlignment="1">
      <alignment horizontal="center" vertical="center" wrapText="1"/>
    </xf>
    <xf numFmtId="177" fontId="52" fillId="24" borderId="131" xfId="43" applyNumberFormat="1" applyFont="1" applyFill="1" applyBorder="1" applyAlignment="1">
      <alignment horizontal="center" vertical="center" wrapText="1"/>
    </xf>
    <xf numFmtId="177" fontId="52" fillId="24" borderId="131" xfId="43" applyNumberFormat="1" applyFont="1" applyFill="1" applyBorder="1" applyAlignment="1">
      <alignment horizontal="center" vertical="center"/>
    </xf>
    <xf numFmtId="0" fontId="52" fillId="24" borderId="119" xfId="43" applyFont="1" applyFill="1" applyBorder="1" applyAlignment="1">
      <alignment horizontal="center" vertical="center" wrapText="1"/>
    </xf>
    <xf numFmtId="179" fontId="30" fillId="26" borderId="97" xfId="43" applyNumberFormat="1" applyFont="1" applyFill="1" applyBorder="1" applyProtection="1">
      <alignment vertical="center"/>
      <protection locked="0"/>
    </xf>
    <xf numFmtId="0" fontId="60" fillId="26" borderId="77" xfId="0" applyFont="1" applyFill="1" applyBorder="1" applyAlignment="1" applyProtection="1">
      <alignment horizontal="left" vertical="center" wrapText="1"/>
      <protection locked="0"/>
    </xf>
    <xf numFmtId="0" fontId="44" fillId="26" borderId="77" xfId="0" applyFont="1" applyFill="1" applyBorder="1" applyProtection="1">
      <alignment vertical="center"/>
      <protection locked="0"/>
    </xf>
    <xf numFmtId="0" fontId="35" fillId="26" borderId="134" xfId="0" applyFont="1" applyFill="1" applyBorder="1" applyAlignment="1" applyProtection="1">
      <alignment horizontal="left" vertical="center"/>
      <protection locked="0"/>
    </xf>
    <xf numFmtId="0" fontId="60" fillId="26" borderId="78" xfId="0" applyFont="1" applyFill="1" applyBorder="1" applyAlignment="1" applyProtection="1">
      <alignment horizontal="left" vertical="center" wrapText="1"/>
      <protection locked="0"/>
    </xf>
    <xf numFmtId="0" fontId="44" fillId="26" borderId="78" xfId="0" applyFont="1" applyFill="1" applyBorder="1" applyProtection="1">
      <alignment vertical="center"/>
      <protection locked="0"/>
    </xf>
    <xf numFmtId="0" fontId="32" fillId="26" borderId="48" xfId="0" applyFont="1" applyFill="1" applyBorder="1" applyAlignment="1" applyProtection="1">
      <alignment horizontal="center" vertical="center"/>
      <protection locked="0"/>
    </xf>
    <xf numFmtId="0" fontId="35" fillId="26" borderId="100" xfId="0" applyFont="1" applyFill="1" applyBorder="1" applyAlignment="1" applyProtection="1">
      <alignment horizontal="left" vertical="center"/>
      <protection locked="0"/>
    </xf>
    <xf numFmtId="0" fontId="60" fillId="26" borderId="79" xfId="0" applyFont="1" applyFill="1" applyBorder="1" applyAlignment="1" applyProtection="1">
      <alignment horizontal="left" vertical="center" wrapText="1"/>
      <protection locked="0"/>
    </xf>
    <xf numFmtId="0" fontId="44" fillId="26" borderId="79" xfId="0" applyFont="1" applyFill="1" applyBorder="1" applyProtection="1">
      <alignment vertical="center"/>
      <protection locked="0"/>
    </xf>
    <xf numFmtId="0" fontId="32" fillId="26" borderId="50" xfId="0" applyFont="1" applyFill="1" applyBorder="1" applyAlignment="1" applyProtection="1">
      <alignment horizontal="center" vertical="center"/>
      <protection locked="0"/>
    </xf>
    <xf numFmtId="186" fontId="44" fillId="26" borderId="96" xfId="0" applyNumberFormat="1" applyFont="1" applyFill="1" applyBorder="1" applyProtection="1">
      <alignment vertical="center"/>
      <protection locked="0"/>
    </xf>
    <xf numFmtId="186" fontId="44" fillId="26" borderId="97" xfId="0" applyNumberFormat="1" applyFont="1" applyFill="1" applyBorder="1" applyProtection="1">
      <alignment vertical="center"/>
      <protection locked="0"/>
    </xf>
    <xf numFmtId="186" fontId="44" fillId="26" borderId="95" xfId="0" applyNumberFormat="1" applyFont="1" applyFill="1" applyBorder="1" applyProtection="1">
      <alignment vertical="center"/>
      <protection locked="0"/>
    </xf>
    <xf numFmtId="0" fontId="0" fillId="26" borderId="119" xfId="0" applyFill="1" applyBorder="1" applyProtection="1">
      <alignment vertical="center"/>
      <protection locked="0"/>
    </xf>
    <xf numFmtId="0" fontId="54" fillId="0" borderId="0" xfId="0" applyFont="1">
      <alignment vertical="center"/>
    </xf>
    <xf numFmtId="0" fontId="55" fillId="0" borderId="0" xfId="0" applyFont="1">
      <alignment vertical="center"/>
    </xf>
    <xf numFmtId="0" fontId="29" fillId="0" borderId="0" xfId="0" applyFont="1">
      <alignment vertical="center"/>
    </xf>
    <xf numFmtId="3" fontId="29" fillId="0" borderId="0" xfId="0" applyNumberFormat="1" applyFont="1">
      <alignment vertical="center"/>
    </xf>
    <xf numFmtId="0" fontId="55" fillId="0" borderId="0" xfId="0" applyFont="1" applyAlignment="1">
      <alignment horizontal="centerContinuous" vertical="center"/>
    </xf>
    <xf numFmtId="0" fontId="64" fillId="26" borderId="44" xfId="0" applyFont="1" applyFill="1" applyBorder="1" applyAlignment="1" applyProtection="1">
      <alignment horizontal="center" vertical="center"/>
      <protection locked="0"/>
    </xf>
    <xf numFmtId="0" fontId="64" fillId="26" borderId="48" xfId="0" applyFont="1" applyFill="1" applyBorder="1" applyAlignment="1" applyProtection="1">
      <alignment horizontal="center" vertical="center"/>
      <protection locked="0"/>
    </xf>
    <xf numFmtId="0" fontId="5" fillId="26" borderId="133" xfId="0" applyFont="1" applyFill="1" applyBorder="1" applyAlignment="1" applyProtection="1">
      <alignment horizontal="left" vertical="center"/>
      <protection locked="0"/>
    </xf>
    <xf numFmtId="0" fontId="5" fillId="26" borderId="134" xfId="0" applyFont="1" applyFill="1" applyBorder="1" applyAlignment="1" applyProtection="1">
      <alignment horizontal="left" vertical="center"/>
      <protection locked="0"/>
    </xf>
    <xf numFmtId="0" fontId="68" fillId="0" borderId="0" xfId="0" applyFont="1">
      <alignment vertical="center"/>
    </xf>
    <xf numFmtId="188" fontId="32" fillId="26" borderId="78" xfId="0" applyNumberFormat="1" applyFont="1" applyFill="1" applyBorder="1" applyAlignment="1" applyProtection="1">
      <alignment horizontal="right" vertical="center"/>
      <protection locked="0"/>
    </xf>
    <xf numFmtId="0" fontId="29" fillId="0" borderId="48" xfId="0" applyFont="1" applyBorder="1" applyAlignment="1">
      <alignment horizontal="center" vertical="center"/>
    </xf>
    <xf numFmtId="0" fontId="29" fillId="0" borderId="50" xfId="0" applyFont="1" applyBorder="1" applyAlignment="1">
      <alignment horizontal="center" vertical="center"/>
    </xf>
    <xf numFmtId="181" fontId="28" fillId="27" borderId="78" xfId="43" applyNumberFormat="1" applyFont="1" applyFill="1" applyBorder="1">
      <alignment vertical="center"/>
    </xf>
    <xf numFmtId="181" fontId="28" fillId="0" borderId="14" xfId="43" applyNumberFormat="1" applyFont="1" applyBorder="1">
      <alignment vertical="center"/>
    </xf>
    <xf numFmtId="0" fontId="30" fillId="27" borderId="78" xfId="43" applyFont="1" applyFill="1" applyBorder="1" applyAlignment="1">
      <alignment horizontal="right" vertical="center"/>
    </xf>
    <xf numFmtId="181" fontId="69" fillId="27" borderId="97" xfId="43" applyNumberFormat="1" applyFont="1" applyFill="1" applyBorder="1">
      <alignment vertical="center"/>
    </xf>
    <xf numFmtId="184" fontId="28" fillId="0" borderId="0" xfId="43" applyNumberFormat="1" applyFont="1">
      <alignment vertical="center"/>
    </xf>
    <xf numFmtId="0" fontId="1" fillId="24" borderId="22" xfId="43" applyFont="1" applyFill="1" applyBorder="1" applyAlignment="1">
      <alignment vertical="center" wrapText="1"/>
    </xf>
    <xf numFmtId="0" fontId="24" fillId="0" borderId="0" xfId="43" applyFont="1" applyAlignment="1">
      <alignment vertical="center" wrapText="1"/>
    </xf>
    <xf numFmtId="0" fontId="22" fillId="0" borderId="0" xfId="43" applyFont="1" applyAlignment="1">
      <alignment horizontal="left" vertical="center"/>
    </xf>
    <xf numFmtId="0" fontId="22" fillId="0" borderId="0" xfId="43" applyFont="1" applyAlignment="1">
      <alignment horizontal="left" vertical="center" shrinkToFit="1"/>
    </xf>
    <xf numFmtId="181" fontId="28" fillId="0" borderId="0" xfId="43" applyNumberFormat="1" applyFont="1">
      <alignment vertical="center"/>
    </xf>
    <xf numFmtId="0" fontId="29" fillId="0" borderId="0" xfId="0" applyFont="1" applyAlignment="1">
      <alignment horizontal="center" vertical="center"/>
    </xf>
    <xf numFmtId="189" fontId="28" fillId="26" borderId="45" xfId="43" applyNumberFormat="1" applyFont="1" applyFill="1" applyBorder="1" applyProtection="1">
      <alignment vertical="center"/>
      <protection locked="0"/>
    </xf>
    <xf numFmtId="189" fontId="28" fillId="26" borderId="15" xfId="43" applyNumberFormat="1" applyFont="1" applyFill="1" applyBorder="1" applyProtection="1">
      <alignment vertical="center"/>
      <protection locked="0"/>
    </xf>
    <xf numFmtId="189" fontId="28" fillId="26" borderId="44" xfId="43" applyNumberFormat="1" applyFont="1" applyFill="1" applyBorder="1" applyProtection="1">
      <alignment vertical="center"/>
      <protection locked="0"/>
    </xf>
    <xf numFmtId="189" fontId="28" fillId="26" borderId="48" xfId="43" applyNumberFormat="1" applyFont="1" applyFill="1" applyBorder="1" applyProtection="1">
      <alignment vertical="center"/>
      <protection locked="0"/>
    </xf>
    <xf numFmtId="189" fontId="28" fillId="26" borderId="50" xfId="43" applyNumberFormat="1" applyFont="1" applyFill="1" applyBorder="1" applyProtection="1">
      <alignment vertical="center"/>
      <protection locked="0"/>
    </xf>
    <xf numFmtId="0" fontId="77" fillId="0" borderId="0" xfId="0" applyFont="1">
      <alignment vertical="center"/>
    </xf>
    <xf numFmtId="189" fontId="28" fillId="26" borderId="96" xfId="43" applyNumberFormat="1" applyFont="1" applyFill="1" applyBorder="1" applyAlignment="1" applyProtection="1">
      <alignment vertical="center" shrinkToFit="1"/>
      <protection locked="0"/>
    </xf>
    <xf numFmtId="189" fontId="28" fillId="26" borderId="97" xfId="43" applyNumberFormat="1" applyFont="1" applyFill="1" applyBorder="1" applyAlignment="1" applyProtection="1">
      <alignment vertical="center" shrinkToFit="1"/>
      <protection locked="0"/>
    </xf>
    <xf numFmtId="3" fontId="28" fillId="0" borderId="44" xfId="43" applyNumberFormat="1" applyFont="1" applyBorder="1" applyAlignment="1">
      <alignment vertical="center" shrinkToFit="1"/>
    </xf>
    <xf numFmtId="3" fontId="28" fillId="0" borderId="48" xfId="43" applyNumberFormat="1" applyFont="1" applyBorder="1" applyAlignment="1">
      <alignment vertical="center" shrinkToFit="1"/>
    </xf>
    <xf numFmtId="3" fontId="28" fillId="0" borderId="50" xfId="43" applyNumberFormat="1" applyFont="1" applyBorder="1" applyAlignment="1">
      <alignment vertical="center" shrinkToFit="1"/>
    </xf>
    <xf numFmtId="3" fontId="28" fillId="0" borderId="45" xfId="43" applyNumberFormat="1" applyFont="1" applyBorder="1" applyAlignment="1">
      <alignment vertical="center" shrinkToFit="1"/>
    </xf>
    <xf numFmtId="3" fontId="28" fillId="0" borderId="15" xfId="43" applyNumberFormat="1" applyFont="1" applyBorder="1" applyAlignment="1">
      <alignment vertical="center" shrinkToFit="1"/>
    </xf>
    <xf numFmtId="3" fontId="28" fillId="27" borderId="15" xfId="43" applyNumberFormat="1" applyFont="1" applyFill="1" applyBorder="1" applyAlignment="1">
      <alignment vertical="center" shrinkToFit="1"/>
    </xf>
    <xf numFmtId="3" fontId="28" fillId="0" borderId="46" xfId="43" applyNumberFormat="1" applyFont="1" applyBorder="1" applyAlignment="1">
      <alignment vertical="center" shrinkToFit="1"/>
    </xf>
    <xf numFmtId="3" fontId="28" fillId="27" borderId="49" xfId="43" applyNumberFormat="1" applyFont="1" applyFill="1" applyBorder="1" applyAlignment="1">
      <alignment vertical="center" shrinkToFit="1"/>
    </xf>
    <xf numFmtId="184" fontId="28" fillId="0" borderId="45" xfId="43" applyNumberFormat="1" applyFont="1" applyBorder="1" applyAlignment="1">
      <alignment vertical="center" shrinkToFit="1"/>
    </xf>
    <xf numFmtId="184" fontId="28" fillId="0" borderId="15" xfId="43" applyNumberFormat="1" applyFont="1" applyBorder="1" applyAlignment="1">
      <alignment vertical="center" shrinkToFit="1"/>
    </xf>
    <xf numFmtId="184" fontId="28" fillId="0" borderId="51" xfId="43" applyNumberFormat="1" applyFont="1" applyBorder="1" applyAlignment="1">
      <alignment vertical="center" shrinkToFit="1"/>
    </xf>
    <xf numFmtId="3" fontId="22" fillId="0" borderId="74" xfId="43" applyNumberFormat="1" applyFont="1" applyBorder="1" applyAlignment="1">
      <alignment horizontal="center" vertical="center" shrinkToFit="1"/>
    </xf>
    <xf numFmtId="184" fontId="28" fillId="0" borderId="44" xfId="43" applyNumberFormat="1" applyFont="1" applyBorder="1" applyAlignment="1">
      <alignment vertical="center" shrinkToFit="1"/>
    </xf>
    <xf numFmtId="184" fontId="28" fillId="0" borderId="48" xfId="43" applyNumberFormat="1" applyFont="1" applyBorder="1" applyAlignment="1">
      <alignment vertical="center" shrinkToFit="1"/>
    </xf>
    <xf numFmtId="184" fontId="28" fillId="0" borderId="50" xfId="43" applyNumberFormat="1" applyFont="1" applyBorder="1" applyAlignment="1">
      <alignment vertical="center" shrinkToFit="1"/>
    </xf>
    <xf numFmtId="3" fontId="22" fillId="0" borderId="60" xfId="43" applyNumberFormat="1" applyFont="1" applyBorder="1" applyAlignment="1">
      <alignment horizontal="center" vertical="center" shrinkToFit="1"/>
    </xf>
    <xf numFmtId="184" fontId="28" fillId="27" borderId="85" xfId="43" applyNumberFormat="1" applyFont="1" applyFill="1" applyBorder="1" applyAlignment="1">
      <alignment vertical="center" shrinkToFit="1"/>
    </xf>
    <xf numFmtId="184" fontId="28" fillId="0" borderId="46" xfId="43" applyNumberFormat="1" applyFont="1" applyBorder="1" applyAlignment="1">
      <alignment vertical="center" shrinkToFit="1"/>
    </xf>
    <xf numFmtId="184" fontId="28" fillId="27" borderId="49" xfId="43" applyNumberFormat="1" applyFont="1" applyFill="1" applyBorder="1" applyAlignment="1">
      <alignment vertical="center" shrinkToFit="1"/>
    </xf>
    <xf numFmtId="189" fontId="28" fillId="26" borderId="77" xfId="43" applyNumberFormat="1" applyFont="1" applyFill="1" applyBorder="1" applyAlignment="1" applyProtection="1">
      <alignment vertical="center" shrinkToFit="1"/>
      <protection locked="0"/>
    </xf>
    <xf numFmtId="189" fontId="28" fillId="26" borderId="78" xfId="43" applyNumberFormat="1" applyFont="1" applyFill="1" applyBorder="1" applyAlignment="1" applyProtection="1">
      <alignment vertical="center" shrinkToFit="1"/>
      <protection locked="0"/>
    </xf>
    <xf numFmtId="189" fontId="28" fillId="26" borderId="79" xfId="43" applyNumberFormat="1" applyFont="1" applyFill="1" applyBorder="1" applyAlignment="1" applyProtection="1">
      <alignment vertical="center" shrinkToFit="1"/>
      <protection locked="0"/>
    </xf>
    <xf numFmtId="184" fontId="28" fillId="0" borderId="75" xfId="43" applyNumberFormat="1" applyFont="1" applyBorder="1" applyAlignment="1">
      <alignment vertical="center" shrinkToFit="1"/>
    </xf>
    <xf numFmtId="184" fontId="28" fillId="0" borderId="76" xfId="43" applyNumberFormat="1" applyFont="1" applyBorder="1" applyAlignment="1">
      <alignment vertical="center" shrinkToFit="1"/>
    </xf>
    <xf numFmtId="184" fontId="28" fillId="0" borderId="85" xfId="43" applyNumberFormat="1" applyFont="1" applyBorder="1" applyAlignment="1">
      <alignment vertical="center" shrinkToFit="1"/>
    </xf>
    <xf numFmtId="0" fontId="22" fillId="0" borderId="66" xfId="43" applyFont="1" applyBorder="1">
      <alignment vertical="center"/>
    </xf>
    <xf numFmtId="0" fontId="46" fillId="25" borderId="122" xfId="0" applyFont="1" applyFill="1" applyBorder="1" applyAlignment="1">
      <alignment horizontal="centerContinuous" vertical="center"/>
    </xf>
    <xf numFmtId="0" fontId="52" fillId="24" borderId="80" xfId="43" applyFont="1" applyFill="1" applyBorder="1" applyAlignment="1">
      <alignment horizontal="centerContinuous" vertical="center" wrapText="1"/>
    </xf>
    <xf numFmtId="0" fontId="54" fillId="24" borderId="153" xfId="0" applyFont="1" applyFill="1" applyBorder="1" applyAlignment="1">
      <alignment horizontal="centerContinuous" vertical="center"/>
    </xf>
    <xf numFmtId="0" fontId="22" fillId="0" borderId="174" xfId="43" applyFont="1" applyBorder="1" applyAlignment="1">
      <alignment vertical="center" wrapText="1"/>
    </xf>
    <xf numFmtId="0" fontId="0" fillId="0" borderId="174" xfId="0" applyBorder="1">
      <alignment vertical="center"/>
    </xf>
    <xf numFmtId="0" fontId="22" fillId="0" borderId="47" xfId="43" applyFont="1" applyBorder="1" applyAlignment="1">
      <alignment vertical="center" wrapText="1"/>
    </xf>
    <xf numFmtId="0" fontId="0" fillId="0" borderId="66" xfId="0" applyBorder="1">
      <alignment vertical="center"/>
    </xf>
    <xf numFmtId="0" fontId="22" fillId="0" borderId="179" xfId="43" applyFont="1" applyBorder="1">
      <alignment vertical="center"/>
    </xf>
    <xf numFmtId="184" fontId="28" fillId="0" borderId="47" xfId="43" applyNumberFormat="1" applyFont="1" applyBorder="1">
      <alignment vertical="center"/>
    </xf>
    <xf numFmtId="0" fontId="28" fillId="0" borderId="18" xfId="43" applyFont="1" applyBorder="1" applyAlignment="1">
      <alignment horizontal="center" vertical="center"/>
    </xf>
    <xf numFmtId="0" fontId="22" fillId="0" borderId="0" xfId="43" applyFont="1">
      <alignment vertical="center"/>
    </xf>
    <xf numFmtId="0" fontId="22" fillId="0" borderId="58" xfId="43" applyFont="1" applyBorder="1" applyAlignment="1">
      <alignment vertical="center" wrapText="1"/>
    </xf>
    <xf numFmtId="0" fontId="22" fillId="0" borderId="66" xfId="43" applyFont="1" applyBorder="1" applyAlignment="1">
      <alignment vertical="center" wrapText="1"/>
    </xf>
    <xf numFmtId="183" fontId="28" fillId="27" borderId="77" xfId="43" applyNumberFormat="1" applyFont="1" applyFill="1" applyBorder="1" applyAlignment="1">
      <alignment horizontal="center" vertical="center"/>
    </xf>
    <xf numFmtId="0" fontId="32" fillId="27" borderId="131" xfId="0" applyFont="1" applyFill="1" applyBorder="1" applyAlignment="1">
      <alignment horizontal="center" vertical="center"/>
    </xf>
    <xf numFmtId="0" fontId="30" fillId="27" borderId="131" xfId="43" applyFont="1" applyFill="1" applyBorder="1" applyAlignment="1">
      <alignment horizontal="center" vertical="center"/>
    </xf>
    <xf numFmtId="184" fontId="28" fillId="28" borderId="15" xfId="43" applyNumberFormat="1" applyFont="1" applyFill="1" applyBorder="1">
      <alignment vertical="center"/>
    </xf>
    <xf numFmtId="184" fontId="28" fillId="28" borderId="48" xfId="43" applyNumberFormat="1" applyFont="1" applyFill="1" applyBorder="1">
      <alignment vertical="center"/>
    </xf>
    <xf numFmtId="0" fontId="28" fillId="28" borderId="14" xfId="43" applyFont="1" applyFill="1" applyBorder="1" applyAlignment="1">
      <alignment horizontal="center" vertical="center"/>
    </xf>
    <xf numFmtId="184" fontId="28" fillId="28" borderId="49" xfId="43" applyNumberFormat="1" applyFont="1" applyFill="1" applyBorder="1">
      <alignment vertical="center"/>
    </xf>
    <xf numFmtId="0" fontId="30" fillId="27" borderId="110" xfId="43" applyFont="1" applyFill="1" applyBorder="1" applyAlignment="1">
      <alignment horizontal="center" vertical="center"/>
    </xf>
    <xf numFmtId="0" fontId="30" fillId="27" borderId="111" xfId="43" applyFont="1" applyFill="1" applyBorder="1" applyAlignment="1">
      <alignment horizontal="center" vertical="center"/>
    </xf>
    <xf numFmtId="0" fontId="30" fillId="27" borderId="113" xfId="43" applyFont="1" applyFill="1" applyBorder="1" applyAlignment="1">
      <alignment horizontal="center" vertical="center"/>
    </xf>
    <xf numFmtId="183" fontId="28" fillId="27" borderId="17" xfId="43" applyNumberFormat="1" applyFont="1" applyFill="1" applyBorder="1" applyAlignment="1">
      <alignment horizontal="center" vertical="center"/>
    </xf>
    <xf numFmtId="0" fontId="36" fillId="24" borderId="101" xfId="43" applyFont="1" applyFill="1" applyBorder="1" applyAlignment="1">
      <alignment horizontal="centerContinuous" vertical="center"/>
    </xf>
    <xf numFmtId="0" fontId="36" fillId="24" borderId="102" xfId="43" applyFont="1" applyFill="1" applyBorder="1" applyAlignment="1">
      <alignment horizontal="centerContinuous" vertical="center"/>
    </xf>
    <xf numFmtId="0" fontId="37" fillId="24" borderId="102" xfId="43" applyFont="1" applyFill="1" applyBorder="1" applyAlignment="1">
      <alignment horizontal="centerContinuous" vertical="center"/>
    </xf>
    <xf numFmtId="0" fontId="38" fillId="24" borderId="102" xfId="0" applyFont="1" applyFill="1" applyBorder="1" applyAlignment="1">
      <alignment horizontal="centerContinuous" vertical="center"/>
    </xf>
    <xf numFmtId="0" fontId="38" fillId="24" borderId="103" xfId="0" applyFont="1" applyFill="1" applyBorder="1" applyAlignment="1">
      <alignment horizontal="centerContinuous" vertical="center"/>
    </xf>
    <xf numFmtId="0" fontId="38" fillId="0" borderId="0" xfId="0" applyFont="1">
      <alignment vertical="center"/>
    </xf>
    <xf numFmtId="0" fontId="46" fillId="25" borderId="91" xfId="0" applyFont="1" applyFill="1" applyBorder="1" applyAlignment="1">
      <alignment horizontal="centerContinuous" vertical="center"/>
    </xf>
    <xf numFmtId="0" fontId="46" fillId="25" borderId="154" xfId="0" applyFont="1" applyFill="1" applyBorder="1" applyAlignment="1">
      <alignment horizontal="centerContinuous" vertical="center"/>
    </xf>
    <xf numFmtId="0" fontId="24" fillId="24" borderId="39" xfId="43" applyFont="1" applyFill="1" applyBorder="1" applyAlignment="1">
      <alignment horizontal="centerContinuous" vertical="center"/>
    </xf>
    <xf numFmtId="0" fontId="24" fillId="24" borderId="12" xfId="43" applyFont="1" applyFill="1" applyBorder="1" applyAlignment="1">
      <alignment horizontal="centerContinuous" vertical="center"/>
    </xf>
    <xf numFmtId="177" fontId="24" fillId="24" borderId="12" xfId="43" applyNumberFormat="1" applyFont="1" applyFill="1" applyBorder="1" applyAlignment="1">
      <alignment horizontal="centerContinuous" vertical="center"/>
    </xf>
    <xf numFmtId="0" fontId="2" fillId="24" borderId="12" xfId="43" applyFill="1" applyBorder="1" applyAlignment="1">
      <alignment horizontal="centerContinuous" vertical="center"/>
    </xf>
    <xf numFmtId="0" fontId="24" fillId="24" borderId="23" xfId="43" applyFont="1" applyFill="1" applyBorder="1" applyAlignment="1">
      <alignment horizontal="centerContinuous" vertical="center"/>
    </xf>
    <xf numFmtId="177" fontId="63" fillId="24" borderId="125" xfId="43" applyNumberFormat="1" applyFont="1" applyFill="1" applyBorder="1" applyAlignment="1">
      <alignment horizontal="centerContinuous" vertical="center"/>
    </xf>
    <xf numFmtId="0" fontId="63" fillId="24" borderId="54" xfId="43" applyFont="1" applyFill="1" applyBorder="1" applyAlignment="1">
      <alignment horizontal="centerContinuous" vertical="center"/>
    </xf>
    <xf numFmtId="0" fontId="63" fillId="24" borderId="80" xfId="43" applyFont="1" applyFill="1" applyBorder="1" applyAlignment="1">
      <alignment horizontal="centerContinuous" vertical="center"/>
    </xf>
    <xf numFmtId="0" fontId="51" fillId="24" borderId="127" xfId="0" applyFont="1" applyFill="1" applyBorder="1" applyAlignment="1">
      <alignment horizontal="center" vertical="center"/>
    </xf>
    <xf numFmtId="0" fontId="30" fillId="0" borderId="109" xfId="43" applyFont="1" applyBorder="1" applyAlignment="1">
      <alignment horizontal="center" vertical="center"/>
    </xf>
    <xf numFmtId="0" fontId="4" fillId="0" borderId="176" xfId="43" applyFont="1" applyBorder="1">
      <alignment vertical="center"/>
    </xf>
    <xf numFmtId="0" fontId="30" fillId="0" borderId="110" xfId="43" applyFont="1" applyBorder="1" applyAlignment="1">
      <alignment horizontal="center" vertical="center"/>
    </xf>
    <xf numFmtId="178" fontId="30" fillId="0" borderId="97" xfId="43" applyNumberFormat="1" applyFont="1" applyBorder="1">
      <alignment vertical="center"/>
    </xf>
    <xf numFmtId="0" fontId="4" fillId="0" borderId="11" xfId="43" applyFont="1" applyBorder="1">
      <alignment vertical="center"/>
    </xf>
    <xf numFmtId="0" fontId="24" fillId="24" borderId="23" xfId="43" applyFont="1" applyFill="1" applyBorder="1" applyAlignment="1">
      <alignment horizontal="center" vertical="center" textRotation="255" wrapText="1"/>
    </xf>
    <xf numFmtId="0" fontId="24" fillId="24" borderId="141" xfId="43" applyFont="1" applyFill="1" applyBorder="1" applyAlignment="1">
      <alignment horizontal="center" vertical="center" textRotation="255" wrapText="1"/>
    </xf>
    <xf numFmtId="0" fontId="24" fillId="24" borderId="187" xfId="43" applyFont="1" applyFill="1" applyBorder="1" applyAlignment="1">
      <alignment horizontal="centerContinuous" vertical="center" wrapText="1"/>
    </xf>
    <xf numFmtId="0" fontId="24" fillId="24" borderId="175" xfId="43" applyFont="1" applyFill="1" applyBorder="1" applyAlignment="1">
      <alignment horizontal="centerContinuous" vertical="center" wrapText="1"/>
    </xf>
    <xf numFmtId="0" fontId="4" fillId="24" borderId="115" xfId="43" applyFont="1" applyFill="1" applyBorder="1" applyAlignment="1">
      <alignment horizontal="centerContinuous" vertical="center"/>
    </xf>
    <xf numFmtId="179" fontId="30" fillId="24" borderId="115" xfId="43" applyNumberFormat="1" applyFont="1" applyFill="1" applyBorder="1" applyAlignment="1">
      <alignment horizontal="centerContinuous" vertical="center"/>
    </xf>
    <xf numFmtId="0" fontId="30" fillId="24" borderId="115" xfId="43" applyFont="1" applyFill="1" applyBorder="1" applyAlignment="1">
      <alignment horizontal="centerContinuous" vertical="center"/>
    </xf>
    <xf numFmtId="181" fontId="30" fillId="24" borderId="115" xfId="43" applyNumberFormat="1" applyFont="1" applyFill="1" applyBorder="1" applyAlignment="1">
      <alignment horizontal="centerContinuous" vertical="center"/>
    </xf>
    <xf numFmtId="0" fontId="2" fillId="24" borderId="115" xfId="43" applyFill="1" applyBorder="1" applyAlignment="1">
      <alignment horizontal="centerContinuous" vertical="center"/>
    </xf>
    <xf numFmtId="0" fontId="0" fillId="24" borderId="115" xfId="0" applyFill="1" applyBorder="1" applyAlignment="1">
      <alignment horizontal="centerContinuous" vertical="center"/>
    </xf>
    <xf numFmtId="0" fontId="0" fillId="24" borderId="116" xfId="0" applyFill="1" applyBorder="1" applyAlignment="1">
      <alignment horizontal="centerContinuous" vertical="center"/>
    </xf>
    <xf numFmtId="0" fontId="24" fillId="24" borderId="21" xfId="43" applyFont="1" applyFill="1" applyBorder="1" applyAlignment="1">
      <alignment horizontal="center" vertical="center" textRotation="255" wrapText="1"/>
    </xf>
    <xf numFmtId="179" fontId="63" fillId="24" borderId="118" xfId="43" applyNumberFormat="1" applyFont="1" applyFill="1" applyBorder="1" applyAlignment="1">
      <alignment horizontal="center" vertical="center"/>
    </xf>
    <xf numFmtId="0" fontId="63" fillId="24" borderId="119" xfId="43" applyFont="1" applyFill="1" applyBorder="1" applyAlignment="1">
      <alignment horizontal="centerContinuous" vertical="center"/>
    </xf>
    <xf numFmtId="0" fontId="63" fillId="24" borderId="36" xfId="43" applyFont="1" applyFill="1" applyBorder="1" applyAlignment="1">
      <alignment horizontal="centerContinuous" vertical="center"/>
    </xf>
    <xf numFmtId="181" fontId="63" fillId="24" borderId="118" xfId="43" applyNumberFormat="1" applyFont="1" applyFill="1" applyBorder="1" applyAlignment="1">
      <alignment horizontal="center" vertical="center" wrapText="1"/>
    </xf>
    <xf numFmtId="0" fontId="70" fillId="24" borderId="120" xfId="43" applyFont="1" applyFill="1" applyBorder="1" applyAlignment="1">
      <alignment horizontal="center" vertical="center" wrapText="1"/>
    </xf>
    <xf numFmtId="0" fontId="51" fillId="24" borderId="120" xfId="0" applyFont="1" applyFill="1" applyBorder="1" applyAlignment="1">
      <alignment horizontal="center" vertical="center" wrapText="1"/>
    </xf>
    <xf numFmtId="0" fontId="41" fillId="24" borderId="121" xfId="43" applyFont="1" applyFill="1" applyBorder="1" applyAlignment="1">
      <alignment horizontal="center" vertical="center"/>
    </xf>
    <xf numFmtId="0" fontId="32" fillId="0" borderId="67" xfId="0" applyFont="1" applyBorder="1" applyAlignment="1">
      <alignment horizontal="centerContinuous" vertical="center"/>
    </xf>
    <xf numFmtId="0" fontId="32" fillId="0" borderId="66" xfId="0" applyFont="1" applyBorder="1" applyAlignment="1">
      <alignment horizontal="centerContinuous" vertical="center"/>
    </xf>
    <xf numFmtId="181" fontId="69" fillId="0" borderId="125" xfId="43" applyNumberFormat="1" applyFont="1" applyBorder="1" applyAlignment="1">
      <alignment horizontal="center" vertical="center"/>
    </xf>
    <xf numFmtId="0" fontId="30" fillId="0" borderId="127" xfId="43" applyFont="1" applyBorder="1" applyAlignment="1">
      <alignment horizontal="center" vertical="center"/>
    </xf>
    <xf numFmtId="0" fontId="24" fillId="28" borderId="174" xfId="43" applyFont="1" applyFill="1" applyBorder="1" applyAlignment="1">
      <alignment horizontal="center" vertical="center" wrapText="1"/>
    </xf>
    <xf numFmtId="179" fontId="30" fillId="27" borderId="97" xfId="43" applyNumberFormat="1" applyFont="1" applyFill="1" applyBorder="1">
      <alignment vertical="center"/>
    </xf>
    <xf numFmtId="0" fontId="32" fillId="0" borderId="14" xfId="0" applyFont="1" applyBorder="1" applyAlignment="1">
      <alignment horizontal="centerContinuous" vertical="center"/>
    </xf>
    <xf numFmtId="0" fontId="32" fillId="0" borderId="11" xfId="0" applyFont="1" applyBorder="1" applyAlignment="1">
      <alignment horizontal="centerContinuous" vertical="center"/>
    </xf>
    <xf numFmtId="0" fontId="24" fillId="28" borderId="47" xfId="43" applyFont="1" applyFill="1" applyBorder="1" applyAlignment="1">
      <alignment horizontal="center" vertical="center" wrapText="1"/>
    </xf>
    <xf numFmtId="0" fontId="0" fillId="0" borderId="144" xfId="0" applyBorder="1">
      <alignment vertical="center"/>
    </xf>
    <xf numFmtId="0" fontId="68" fillId="0" borderId="185" xfId="0" applyFont="1" applyBorder="1" applyAlignment="1">
      <alignment horizontal="left" vertical="top"/>
    </xf>
    <xf numFmtId="0" fontId="68" fillId="0" borderId="168" xfId="0" applyFont="1" applyBorder="1" applyAlignment="1">
      <alignment horizontal="left" vertical="top"/>
    </xf>
    <xf numFmtId="0" fontId="68" fillId="0" borderId="168" xfId="0" applyFont="1" applyBorder="1" applyAlignment="1">
      <alignment horizontal="left" vertical="top" wrapText="1"/>
    </xf>
    <xf numFmtId="0" fontId="68" fillId="0" borderId="12" xfId="0" applyFont="1" applyBorder="1" applyAlignment="1">
      <alignment horizontal="left" vertical="top" wrapText="1"/>
    </xf>
    <xf numFmtId="0" fontId="68" fillId="0" borderId="0" xfId="0" applyFont="1" applyAlignment="1">
      <alignment horizontal="left" vertical="top" wrapText="1"/>
    </xf>
    <xf numFmtId="0" fontId="1" fillId="24" borderId="90" xfId="0" applyFont="1" applyFill="1" applyBorder="1">
      <alignment vertical="center"/>
    </xf>
    <xf numFmtId="0" fontId="1" fillId="24" borderId="91" xfId="0" applyFont="1" applyFill="1" applyBorder="1">
      <alignment vertical="center"/>
    </xf>
    <xf numFmtId="0" fontId="25" fillId="24" borderId="91" xfId="0" applyFont="1" applyFill="1" applyBorder="1" applyAlignment="1">
      <alignment horizontal="center" vertical="center"/>
    </xf>
    <xf numFmtId="0" fontId="0" fillId="24" borderId="122" xfId="0" applyFill="1" applyBorder="1" applyAlignment="1">
      <alignment horizontal="center" vertical="center"/>
    </xf>
    <xf numFmtId="0" fontId="27" fillId="0" borderId="20" xfId="0" applyFont="1" applyBorder="1" applyAlignment="1">
      <alignment horizontal="center" vertical="center"/>
    </xf>
    <xf numFmtId="0" fontId="46" fillId="25" borderId="90" xfId="0" applyFont="1" applyFill="1" applyBorder="1" applyAlignment="1">
      <alignment horizontal="centerContinuous" vertical="center"/>
    </xf>
    <xf numFmtId="0" fontId="58" fillId="0" borderId="154" xfId="0" applyFont="1" applyBorder="1">
      <alignment vertical="center"/>
    </xf>
    <xf numFmtId="0" fontId="58" fillId="0" borderId="91" xfId="0" applyFont="1" applyBorder="1">
      <alignment vertical="center"/>
    </xf>
    <xf numFmtId="0" fontId="58" fillId="0" borderId="20" xfId="0" applyFont="1" applyBorder="1">
      <alignment vertical="center"/>
    </xf>
    <xf numFmtId="0" fontId="51" fillId="24" borderId="136" xfId="0" applyFont="1" applyFill="1" applyBorder="1" applyAlignment="1">
      <alignment horizontal="centerContinuous" vertical="center"/>
    </xf>
    <xf numFmtId="0" fontId="51" fillId="24" borderId="137" xfId="0" applyFont="1" applyFill="1" applyBorder="1" applyAlignment="1">
      <alignment horizontal="centerContinuous" vertical="center"/>
    </xf>
    <xf numFmtId="185" fontId="58" fillId="0" borderId="135" xfId="0" applyNumberFormat="1" applyFont="1" applyBorder="1">
      <alignment vertical="center"/>
    </xf>
    <xf numFmtId="0" fontId="51" fillId="24" borderId="93" xfId="0" applyFont="1" applyFill="1" applyBorder="1" applyAlignment="1">
      <alignment horizontal="centerContinuous" vertical="center" wrapText="1"/>
    </xf>
    <xf numFmtId="0" fontId="51" fillId="24" borderId="94" xfId="0" applyFont="1" applyFill="1" applyBorder="1" applyAlignment="1">
      <alignment horizontal="centerContinuous" vertical="center"/>
    </xf>
    <xf numFmtId="0" fontId="51" fillId="24" borderId="99" xfId="0" applyFont="1" applyFill="1" applyBorder="1" applyAlignment="1">
      <alignment horizontal="centerContinuous" vertical="center" wrapText="1"/>
    </xf>
    <xf numFmtId="0" fontId="51" fillId="24" borderId="92" xfId="0" applyFont="1" applyFill="1" applyBorder="1" applyAlignment="1">
      <alignment horizontal="centerContinuous" vertical="center"/>
    </xf>
    <xf numFmtId="0" fontId="25" fillId="24" borderId="98" xfId="0" applyFont="1" applyFill="1" applyBorder="1" applyAlignment="1">
      <alignment horizontal="centerContinuous" vertical="center"/>
    </xf>
    <xf numFmtId="0" fontId="51" fillId="24" borderId="93" xfId="0" applyFont="1" applyFill="1" applyBorder="1" applyAlignment="1">
      <alignment horizontal="centerContinuous" vertical="center"/>
    </xf>
    <xf numFmtId="0" fontId="51" fillId="24" borderId="95" xfId="0" applyFont="1" applyFill="1" applyBorder="1" applyAlignment="1">
      <alignment horizontal="center" vertical="center" wrapText="1"/>
    </xf>
    <xf numFmtId="0" fontId="51" fillId="24" borderId="18" xfId="0" applyFont="1" applyFill="1" applyBorder="1" applyAlignment="1">
      <alignment horizontal="center" vertical="center" wrapText="1"/>
    </xf>
    <xf numFmtId="0" fontId="51" fillId="24" borderId="100" xfId="0" applyFont="1" applyFill="1" applyBorder="1" applyAlignment="1">
      <alignment horizontal="center" vertical="center"/>
    </xf>
    <xf numFmtId="0" fontId="51" fillId="24" borderId="79" xfId="0" applyFont="1" applyFill="1" applyBorder="1" applyAlignment="1">
      <alignment horizontal="center" vertical="center"/>
    </xf>
    <xf numFmtId="0" fontId="51" fillId="24" borderId="50" xfId="0" applyFont="1" applyFill="1" applyBorder="1" applyAlignment="1">
      <alignment horizontal="center" vertical="center"/>
    </xf>
    <xf numFmtId="0" fontId="51" fillId="24" borderId="95" xfId="0" applyFont="1" applyFill="1" applyBorder="1" applyAlignment="1">
      <alignment horizontal="center" vertical="center"/>
    </xf>
    <xf numFmtId="0" fontId="51" fillId="24" borderId="18" xfId="0" applyFont="1" applyFill="1" applyBorder="1" applyAlignment="1">
      <alignment horizontal="center" vertical="center"/>
    </xf>
    <xf numFmtId="0" fontId="44" fillId="0" borderId="88" xfId="0" applyFont="1" applyBorder="1" applyAlignment="1">
      <alignment horizontal="center" vertical="center"/>
    </xf>
    <xf numFmtId="182" fontId="0" fillId="0" borderId="84" xfId="0" applyNumberFormat="1" applyBorder="1">
      <alignment vertical="center"/>
    </xf>
    <xf numFmtId="184" fontId="44" fillId="0" borderId="96" xfId="0" applyNumberFormat="1" applyFont="1" applyBorder="1">
      <alignment vertical="center"/>
    </xf>
    <xf numFmtId="185" fontId="44" fillId="0" borderId="17" xfId="0" applyNumberFormat="1" applyFont="1" applyBorder="1">
      <alignment vertical="center"/>
    </xf>
    <xf numFmtId="186" fontId="44" fillId="0" borderId="96" xfId="0" applyNumberFormat="1" applyFont="1" applyBorder="1">
      <alignment vertical="center"/>
    </xf>
    <xf numFmtId="0" fontId="32" fillId="0" borderId="17" xfId="0" applyFont="1" applyBorder="1" applyAlignment="1">
      <alignment horizontal="center" vertical="center"/>
    </xf>
    <xf numFmtId="0" fontId="32" fillId="0" borderId="77" xfId="0" applyFont="1" applyBorder="1" applyAlignment="1">
      <alignment horizontal="center" vertical="center"/>
    </xf>
    <xf numFmtId="186" fontId="44" fillId="0" borderId="17" xfId="0" applyNumberFormat="1" applyFont="1" applyBorder="1">
      <alignment vertical="center"/>
    </xf>
    <xf numFmtId="177" fontId="44" fillId="0" borderId="106" xfId="0" applyNumberFormat="1" applyFont="1" applyBorder="1">
      <alignment vertical="center"/>
    </xf>
    <xf numFmtId="0" fontId="44" fillId="0" borderId="68" xfId="0" applyFont="1" applyBorder="1" applyAlignment="1">
      <alignment horizontal="center" vertical="center"/>
    </xf>
    <xf numFmtId="182" fontId="0" fillId="0" borderId="85" xfId="0" applyNumberFormat="1" applyBorder="1">
      <alignment vertical="center"/>
    </xf>
    <xf numFmtId="184" fontId="44" fillId="0" borderId="97" xfId="0" applyNumberFormat="1" applyFont="1" applyBorder="1">
      <alignment vertical="center"/>
    </xf>
    <xf numFmtId="185" fontId="44" fillId="0" borderId="14" xfId="0" applyNumberFormat="1" applyFont="1" applyBorder="1">
      <alignment vertical="center"/>
    </xf>
    <xf numFmtId="186" fontId="44" fillId="0" borderId="97" xfId="0" applyNumberFormat="1" applyFont="1" applyBorder="1">
      <alignment vertical="center"/>
    </xf>
    <xf numFmtId="0" fontId="32" fillId="0" borderId="14" xfId="0" applyFont="1" applyBorder="1" applyAlignment="1">
      <alignment horizontal="center" vertical="center"/>
    </xf>
    <xf numFmtId="0" fontId="32" fillId="0" borderId="78" xfId="0" applyFont="1" applyBorder="1" applyAlignment="1">
      <alignment horizontal="center" vertical="center"/>
    </xf>
    <xf numFmtId="186" fontId="44" fillId="0" borderId="14" xfId="0" applyNumberFormat="1" applyFont="1" applyBorder="1">
      <alignment vertical="center"/>
    </xf>
    <xf numFmtId="177" fontId="44" fillId="0" borderId="107" xfId="0" applyNumberFormat="1" applyFont="1" applyBorder="1">
      <alignment vertical="center"/>
    </xf>
    <xf numFmtId="0" fontId="44" fillId="0" borderId="69" xfId="0" applyFont="1" applyBorder="1" applyAlignment="1">
      <alignment horizontal="center" vertical="center"/>
    </xf>
    <xf numFmtId="182" fontId="0" fillId="0" borderId="104" xfId="0" applyNumberFormat="1" applyBorder="1">
      <alignment vertical="center"/>
    </xf>
    <xf numFmtId="184" fontId="44" fillId="0" borderId="95" xfId="0" applyNumberFormat="1" applyFont="1" applyBorder="1">
      <alignment vertical="center"/>
    </xf>
    <xf numFmtId="185" fontId="44" fillId="0" borderId="18" xfId="0" applyNumberFormat="1" applyFont="1" applyBorder="1">
      <alignment vertical="center"/>
    </xf>
    <xf numFmtId="186" fontId="44" fillId="0" borderId="95" xfId="0" applyNumberFormat="1" applyFont="1" applyBorder="1">
      <alignment vertical="center"/>
    </xf>
    <xf numFmtId="0" fontId="32" fillId="0" borderId="18" xfId="0" applyFont="1" applyBorder="1" applyAlignment="1">
      <alignment horizontal="center" vertical="center"/>
    </xf>
    <xf numFmtId="0" fontId="32" fillId="0" borderId="79" xfId="0" applyFont="1" applyBorder="1" applyAlignment="1">
      <alignment horizontal="center" vertical="center"/>
    </xf>
    <xf numFmtId="186" fontId="44" fillId="0" borderId="18" xfId="0" applyNumberFormat="1" applyFont="1" applyBorder="1">
      <alignment vertical="center"/>
    </xf>
    <xf numFmtId="177" fontId="44" fillId="0" borderId="108" xfId="0" applyNumberFormat="1" applyFont="1" applyBorder="1">
      <alignment vertical="center"/>
    </xf>
    <xf numFmtId="184" fontId="44" fillId="0" borderId="74" xfId="0" applyNumberFormat="1" applyFont="1" applyBorder="1">
      <alignment vertical="center"/>
    </xf>
    <xf numFmtId="185" fontId="44" fillId="0" borderId="73" xfId="0" applyNumberFormat="1" applyFont="1" applyBorder="1">
      <alignment vertical="center"/>
    </xf>
    <xf numFmtId="185" fontId="44" fillId="0" borderId="105" xfId="0" applyNumberFormat="1" applyFont="1" applyBorder="1" applyAlignment="1">
      <alignment horizontal="right" vertical="center"/>
    </xf>
    <xf numFmtId="0" fontId="46" fillId="25" borderId="24" xfId="0" applyFont="1" applyFill="1" applyBorder="1" applyAlignment="1">
      <alignment horizontal="centerContinuous" vertical="center"/>
    </xf>
    <xf numFmtId="0" fontId="46" fillId="25" borderId="189" xfId="0" applyFont="1" applyFill="1" applyBorder="1" applyAlignment="1">
      <alignment horizontal="centerContinuous" vertical="center"/>
    </xf>
    <xf numFmtId="0" fontId="46" fillId="25" borderId="25" xfId="0" applyFont="1" applyFill="1" applyBorder="1" applyAlignment="1">
      <alignment horizontal="centerContinuous" vertical="center"/>
    </xf>
    <xf numFmtId="0" fontId="47" fillId="25" borderId="25" xfId="0" applyFont="1" applyFill="1" applyBorder="1" applyAlignment="1">
      <alignment horizontal="centerContinuous" vertical="center"/>
    </xf>
    <xf numFmtId="0" fontId="47" fillId="25" borderId="152" xfId="0" applyFont="1" applyFill="1" applyBorder="1" applyAlignment="1">
      <alignment horizontal="centerContinuous" vertical="center"/>
    </xf>
    <xf numFmtId="0" fontId="43" fillId="0" borderId="89" xfId="0" applyFont="1" applyBorder="1" applyAlignment="1">
      <alignment horizontal="center" vertical="center" wrapText="1"/>
    </xf>
    <xf numFmtId="0" fontId="46" fillId="25" borderId="26" xfId="0" applyFont="1" applyFill="1" applyBorder="1" applyAlignment="1">
      <alignment horizontal="centerContinuous" vertical="center"/>
    </xf>
    <xf numFmtId="0" fontId="46" fillId="25" borderId="182" xfId="0" applyFont="1" applyFill="1" applyBorder="1" applyAlignment="1">
      <alignment horizontal="centerContinuous" vertical="center"/>
    </xf>
    <xf numFmtId="0" fontId="46" fillId="25" borderId="27" xfId="0" applyFont="1" applyFill="1" applyBorder="1" applyAlignment="1">
      <alignment horizontal="centerContinuous" vertical="center"/>
    </xf>
    <xf numFmtId="0" fontId="47" fillId="25" borderId="27" xfId="0" applyFont="1" applyFill="1" applyBorder="1" applyAlignment="1">
      <alignment horizontal="centerContinuous" vertical="center"/>
    </xf>
    <xf numFmtId="0" fontId="47" fillId="25" borderId="41" xfId="0" applyFont="1" applyFill="1" applyBorder="1" applyAlignment="1">
      <alignment horizontal="centerContinuous" vertical="center"/>
    </xf>
    <xf numFmtId="0" fontId="46" fillId="25" borderId="28" xfId="0" applyFont="1" applyFill="1" applyBorder="1" applyAlignment="1">
      <alignment horizontal="centerContinuous" vertical="center"/>
    </xf>
    <xf numFmtId="0" fontId="46" fillId="25" borderId="190" xfId="0" applyFont="1" applyFill="1" applyBorder="1" applyAlignment="1">
      <alignment horizontal="centerContinuous" vertical="center"/>
    </xf>
    <xf numFmtId="0" fontId="46" fillId="25" borderId="29" xfId="0" applyFont="1" applyFill="1" applyBorder="1" applyAlignment="1">
      <alignment horizontal="centerContinuous" vertical="center"/>
    </xf>
    <xf numFmtId="0" fontId="47" fillId="25" borderId="29" xfId="0" applyFont="1" applyFill="1" applyBorder="1" applyAlignment="1">
      <alignment horizontal="centerContinuous" vertical="center"/>
    </xf>
    <xf numFmtId="0" fontId="47" fillId="25" borderId="165" xfId="0" applyFont="1" applyFill="1" applyBorder="1" applyAlignment="1">
      <alignment horizontal="centerContinuous" vertical="center"/>
    </xf>
    <xf numFmtId="0" fontId="52" fillId="25" borderId="33" xfId="0" applyFont="1" applyFill="1" applyBorder="1" applyAlignment="1">
      <alignment horizontal="centerContinuous" vertical="center"/>
    </xf>
    <xf numFmtId="0" fontId="52" fillId="25" borderId="34" xfId="0" applyFont="1" applyFill="1" applyBorder="1" applyAlignment="1">
      <alignment horizontal="centerContinuous" vertical="center"/>
    </xf>
    <xf numFmtId="0" fontId="51" fillId="25" borderId="34" xfId="0" applyFont="1" applyFill="1" applyBorder="1" applyAlignment="1">
      <alignment horizontal="centerContinuous" vertical="center"/>
    </xf>
    <xf numFmtId="0" fontId="42" fillId="0" borderId="30" xfId="0" applyFont="1" applyBorder="1">
      <alignment vertical="center"/>
    </xf>
    <xf numFmtId="0" fontId="66" fillId="25" borderId="33" xfId="0" applyFont="1" applyFill="1" applyBorder="1" applyAlignment="1">
      <alignment horizontal="centerContinuous" vertical="center"/>
    </xf>
    <xf numFmtId="0" fontId="32" fillId="0" borderId="30" xfId="0" applyFont="1" applyBorder="1">
      <alignment vertical="center"/>
    </xf>
    <xf numFmtId="0" fontId="73" fillId="0" borderId="0" xfId="0" applyFont="1">
      <alignment vertical="center"/>
    </xf>
    <xf numFmtId="0" fontId="52" fillId="25" borderId="35" xfId="0" applyFont="1" applyFill="1" applyBorder="1" applyAlignment="1">
      <alignment horizontal="centerContinuous" vertical="center"/>
    </xf>
    <xf numFmtId="0" fontId="52" fillId="25" borderId="36" xfId="0" applyFont="1" applyFill="1" applyBorder="1" applyAlignment="1">
      <alignment horizontal="centerContinuous" vertical="center"/>
    </xf>
    <xf numFmtId="0" fontId="51" fillId="25" borderId="36" xfId="0" applyFont="1" applyFill="1" applyBorder="1" applyAlignment="1">
      <alignment horizontal="centerContinuous" vertical="center"/>
    </xf>
    <xf numFmtId="0" fontId="42" fillId="0" borderId="31" xfId="0" applyFont="1" applyBorder="1">
      <alignment vertical="center"/>
    </xf>
    <xf numFmtId="0" fontId="66" fillId="25" borderId="35" xfId="0" applyFont="1" applyFill="1" applyBorder="1" applyAlignment="1">
      <alignment horizontal="centerContinuous" vertical="center"/>
    </xf>
    <xf numFmtId="0" fontId="32" fillId="0" borderId="31" xfId="0" applyFont="1" applyBorder="1">
      <alignment vertical="center"/>
    </xf>
    <xf numFmtId="0" fontId="52" fillId="25" borderId="37" xfId="0" applyFont="1" applyFill="1" applyBorder="1" applyAlignment="1">
      <alignment horizontal="centerContinuous" vertical="center"/>
    </xf>
    <xf numFmtId="0" fontId="52" fillId="25" borderId="38" xfId="0" applyFont="1" applyFill="1" applyBorder="1" applyAlignment="1">
      <alignment horizontal="centerContinuous" vertical="center"/>
    </xf>
    <xf numFmtId="0" fontId="51" fillId="25" borderId="38" xfId="0" applyFont="1" applyFill="1" applyBorder="1" applyAlignment="1">
      <alignment horizontal="centerContinuous" vertical="center"/>
    </xf>
    <xf numFmtId="0" fontId="42" fillId="0" borderId="32" xfId="0" applyFont="1" applyBorder="1">
      <alignment vertical="center"/>
    </xf>
    <xf numFmtId="0" fontId="66" fillId="25" borderId="37" xfId="0" applyFont="1" applyFill="1" applyBorder="1" applyAlignment="1">
      <alignment horizontal="centerContinuous" vertical="center"/>
    </xf>
    <xf numFmtId="0" fontId="32" fillId="0" borderId="32" xfId="0" applyFont="1" applyBorder="1">
      <alignment vertical="center"/>
    </xf>
    <xf numFmtId="3" fontId="28" fillId="0" borderId="44" xfId="43" applyNumberFormat="1" applyFont="1" applyBorder="1">
      <alignment vertical="center"/>
    </xf>
    <xf numFmtId="3" fontId="28" fillId="0" borderId="45" xfId="43" applyNumberFormat="1" applyFont="1" applyBorder="1">
      <alignment vertical="center"/>
    </xf>
    <xf numFmtId="3" fontId="28" fillId="0" borderId="46" xfId="43" applyNumberFormat="1" applyFont="1" applyBorder="1">
      <alignment vertical="center"/>
    </xf>
    <xf numFmtId="0" fontId="22" fillId="0" borderId="180" xfId="43" applyFont="1" applyBorder="1">
      <alignment vertical="center"/>
    </xf>
    <xf numFmtId="3" fontId="28" fillId="0" borderId="48" xfId="43" applyNumberFormat="1" applyFont="1" applyBorder="1">
      <alignment vertical="center"/>
    </xf>
    <xf numFmtId="3" fontId="28" fillId="0" borderId="15" xfId="43" applyNumberFormat="1" applyFont="1" applyBorder="1">
      <alignment vertical="center"/>
    </xf>
    <xf numFmtId="3" fontId="28" fillId="0" borderId="49" xfId="43" applyNumberFormat="1" applyFont="1" applyBorder="1">
      <alignment vertical="center"/>
    </xf>
    <xf numFmtId="3" fontId="29" fillId="0" borderId="15" xfId="0" applyNumberFormat="1" applyFont="1" applyBorder="1">
      <alignment vertical="center"/>
    </xf>
    <xf numFmtId="3" fontId="28" fillId="0" borderId="50" xfId="43" applyNumberFormat="1" applyFont="1" applyBorder="1">
      <alignment vertical="center"/>
    </xf>
    <xf numFmtId="3" fontId="29" fillId="0" borderId="51" xfId="0" applyNumberFormat="1" applyFont="1" applyBorder="1">
      <alignment vertical="center"/>
    </xf>
    <xf numFmtId="3" fontId="29" fillId="0" borderId="52" xfId="0" applyNumberFormat="1" applyFont="1" applyBorder="1">
      <alignment vertical="center"/>
    </xf>
    <xf numFmtId="3" fontId="28" fillId="27" borderId="49" xfId="43" applyNumberFormat="1" applyFont="1" applyFill="1" applyBorder="1">
      <alignment vertical="center"/>
    </xf>
    <xf numFmtId="0" fontId="52" fillId="24" borderId="53" xfId="43" applyFont="1" applyFill="1" applyBorder="1" applyAlignment="1">
      <alignment vertical="center" textRotation="255" wrapText="1"/>
    </xf>
    <xf numFmtId="0" fontId="52" fillId="24" borderId="21" xfId="43" applyFont="1" applyFill="1" applyBorder="1" applyAlignment="1">
      <alignment horizontal="centerContinuous" vertical="center" wrapText="1"/>
    </xf>
    <xf numFmtId="0" fontId="52" fillId="24" borderId="0" xfId="43" applyFont="1" applyFill="1" applyAlignment="1">
      <alignment horizontal="centerContinuous" vertical="center" wrapText="1"/>
    </xf>
    <xf numFmtId="0" fontId="22" fillId="24" borderId="147" xfId="43" applyFont="1" applyFill="1" applyBorder="1" applyAlignment="1">
      <alignment horizontal="centerContinuous" vertical="center"/>
    </xf>
    <xf numFmtId="0" fontId="22" fillId="24" borderId="142" xfId="43" applyFont="1" applyFill="1" applyBorder="1" applyAlignment="1">
      <alignment horizontal="centerContinuous" vertical="center"/>
    </xf>
    <xf numFmtId="0" fontId="0" fillId="24" borderId="36" xfId="0" applyFill="1" applyBorder="1" applyAlignment="1">
      <alignment horizontal="centerContinuous" vertical="center"/>
    </xf>
    <xf numFmtId="0" fontId="0" fillId="24" borderId="31" xfId="0" applyFill="1" applyBorder="1" applyAlignment="1">
      <alignment horizontal="centerContinuous" vertical="center"/>
    </xf>
    <xf numFmtId="0" fontId="71" fillId="24" borderId="120" xfId="43" applyFont="1" applyFill="1" applyBorder="1" applyAlignment="1">
      <alignment horizontal="center" vertical="center" wrapText="1"/>
    </xf>
    <xf numFmtId="183" fontId="28" fillId="27" borderId="131" xfId="43" applyNumberFormat="1" applyFont="1" applyFill="1" applyBorder="1" applyAlignment="1">
      <alignment horizontal="center" vertical="center"/>
    </xf>
    <xf numFmtId="183" fontId="28" fillId="27" borderId="126" xfId="43" applyNumberFormat="1" applyFont="1" applyFill="1" applyBorder="1" applyAlignment="1">
      <alignment horizontal="center" vertical="center"/>
    </xf>
    <xf numFmtId="187" fontId="28" fillId="27" borderId="78" xfId="43" applyNumberFormat="1" applyFont="1" applyFill="1" applyBorder="1">
      <alignment vertical="center"/>
    </xf>
    <xf numFmtId="0" fontId="24" fillId="0" borderId="117" xfId="43" applyFont="1" applyBorder="1" applyAlignment="1">
      <alignment vertical="center" wrapText="1"/>
    </xf>
    <xf numFmtId="187" fontId="28" fillId="27" borderId="48" xfId="43" applyNumberFormat="1" applyFont="1" applyFill="1" applyBorder="1">
      <alignment vertical="center"/>
    </xf>
    <xf numFmtId="0" fontId="24" fillId="24" borderId="22" xfId="43" applyFont="1" applyFill="1" applyBorder="1" applyAlignment="1">
      <alignment vertical="center" wrapText="1"/>
    </xf>
    <xf numFmtId="3" fontId="22" fillId="0" borderId="170" xfId="43" applyNumberFormat="1" applyFont="1" applyBorder="1" applyAlignment="1">
      <alignment horizontal="center" vertical="center" shrinkToFit="1"/>
    </xf>
    <xf numFmtId="184" fontId="28" fillId="0" borderId="166" xfId="43" applyNumberFormat="1" applyFont="1" applyBorder="1" applyAlignment="1">
      <alignment vertical="center" shrinkToFit="1"/>
    </xf>
    <xf numFmtId="0" fontId="49" fillId="25" borderId="101" xfId="43" applyFont="1" applyFill="1" applyBorder="1" applyAlignment="1">
      <alignment horizontal="centerContinuous" vertical="center"/>
    </xf>
    <xf numFmtId="0" fontId="49" fillId="25" borderId="102" xfId="43" applyFont="1" applyFill="1" applyBorder="1" applyAlignment="1">
      <alignment horizontal="centerContinuous" vertical="center"/>
    </xf>
    <xf numFmtId="0" fontId="49" fillId="25" borderId="103" xfId="43" applyFont="1" applyFill="1" applyBorder="1" applyAlignment="1">
      <alignment horizontal="centerContinuous" vertical="center"/>
    </xf>
    <xf numFmtId="0" fontId="4" fillId="24" borderId="191" xfId="43" applyFont="1" applyFill="1" applyBorder="1" applyAlignment="1">
      <alignment horizontal="centerContinuous" vertical="center"/>
    </xf>
    <xf numFmtId="0" fontId="4" fillId="24" borderId="175" xfId="43" applyFont="1" applyFill="1" applyBorder="1" applyAlignment="1">
      <alignment horizontal="centerContinuous" vertical="center"/>
    </xf>
    <xf numFmtId="0" fontId="22" fillId="0" borderId="16" xfId="43" applyFont="1" applyBorder="1" applyAlignment="1">
      <alignment horizontal="center" vertical="center"/>
    </xf>
    <xf numFmtId="0" fontId="4" fillId="0" borderId="11" xfId="43" applyFont="1" applyBorder="1" applyAlignment="1">
      <alignment horizontal="center" vertical="center"/>
    </xf>
    <xf numFmtId="0" fontId="4" fillId="0" borderId="16" xfId="43" applyFont="1" applyBorder="1" applyAlignment="1">
      <alignment horizontal="center" vertical="center"/>
    </xf>
    <xf numFmtId="0" fontId="78" fillId="25" borderId="193" xfId="0" applyFont="1" applyFill="1" applyBorder="1" applyAlignment="1">
      <alignment horizontal="center" vertical="center" wrapText="1" shrinkToFit="1"/>
    </xf>
    <xf numFmtId="0" fontId="58" fillId="26" borderId="193" xfId="0" applyFont="1" applyFill="1" applyBorder="1" applyAlignment="1" applyProtection="1">
      <alignment horizontal="center" vertical="center" wrapText="1"/>
      <protection locked="0"/>
    </xf>
    <xf numFmtId="0" fontId="79" fillId="25" borderId="193" xfId="0" applyFont="1" applyFill="1" applyBorder="1" applyAlignment="1">
      <alignment horizontal="center" vertical="center" wrapText="1"/>
    </xf>
    <xf numFmtId="0" fontId="82" fillId="0" borderId="66" xfId="0" applyFont="1" applyBorder="1">
      <alignment vertical="center"/>
    </xf>
    <xf numFmtId="0" fontId="82" fillId="0" borderId="11" xfId="0" applyFont="1" applyBorder="1">
      <alignment vertical="center"/>
    </xf>
    <xf numFmtId="0" fontId="28" fillId="0" borderId="14" xfId="0" applyFont="1" applyBorder="1" applyAlignment="1">
      <alignment horizontal="center" vertical="center"/>
    </xf>
    <xf numFmtId="0" fontId="82" fillId="0" borderId="58" xfId="0" applyFont="1" applyBorder="1">
      <alignment vertical="center"/>
    </xf>
    <xf numFmtId="0" fontId="22" fillId="0" borderId="50" xfId="43" applyFont="1" applyBorder="1">
      <alignment vertical="center"/>
    </xf>
    <xf numFmtId="178" fontId="30" fillId="0" borderId="96" xfId="43" applyNumberFormat="1" applyFont="1" applyBorder="1">
      <alignment vertical="center"/>
    </xf>
    <xf numFmtId="179" fontId="30" fillId="0" borderId="97" xfId="43" applyNumberFormat="1" applyFont="1" applyBorder="1">
      <alignment vertical="center"/>
    </xf>
    <xf numFmtId="0" fontId="30" fillId="0" borderId="48" xfId="0" applyFont="1" applyBorder="1" applyAlignment="1">
      <alignment horizontal="center" vertical="center"/>
    </xf>
    <xf numFmtId="0" fontId="30" fillId="26" borderId="16" xfId="0" applyFont="1" applyFill="1" applyBorder="1" applyAlignment="1" applyProtection="1">
      <alignment horizontal="center" vertical="center"/>
      <protection locked="0"/>
    </xf>
    <xf numFmtId="190" fontId="30" fillId="0" borderId="97" xfId="43" applyNumberFormat="1" applyFont="1" applyBorder="1">
      <alignment vertical="center"/>
    </xf>
    <xf numFmtId="179" fontId="30" fillId="0" borderId="117" xfId="43" applyNumberFormat="1" applyFont="1" applyBorder="1">
      <alignment vertical="center"/>
    </xf>
    <xf numFmtId="179" fontId="30" fillId="0" borderId="114" xfId="43" applyNumberFormat="1" applyFont="1" applyBorder="1">
      <alignment vertical="center"/>
    </xf>
    <xf numFmtId="0" fontId="80" fillId="0" borderId="193" xfId="0" applyFont="1" applyBorder="1" applyAlignment="1">
      <alignment horizontal="center" vertical="center"/>
    </xf>
    <xf numFmtId="0" fontId="29" fillId="0" borderId="199" xfId="0" applyFont="1" applyBorder="1" applyAlignment="1">
      <alignment horizontal="center" vertical="center"/>
    </xf>
    <xf numFmtId="176" fontId="22" fillId="0" borderId="174" xfId="43" applyNumberFormat="1" applyFont="1" applyBorder="1" applyAlignment="1">
      <alignment horizontal="center" vertical="center"/>
    </xf>
    <xf numFmtId="176" fontId="22" fillId="0" borderId="191" xfId="43" applyNumberFormat="1" applyFont="1" applyBorder="1" applyAlignment="1">
      <alignment horizontal="center" vertical="center"/>
    </xf>
    <xf numFmtId="0" fontId="22" fillId="0" borderId="195" xfId="43" applyFont="1" applyBorder="1" applyAlignment="1">
      <alignment horizontal="center" vertical="center"/>
    </xf>
    <xf numFmtId="3" fontId="28" fillId="0" borderId="174" xfId="43" applyNumberFormat="1" applyFont="1" applyBorder="1">
      <alignment vertical="center"/>
    </xf>
    <xf numFmtId="3" fontId="28" fillId="0" borderId="139" xfId="43" applyNumberFormat="1" applyFont="1" applyBorder="1">
      <alignment vertical="center"/>
    </xf>
    <xf numFmtId="189" fontId="28" fillId="26" borderId="123" xfId="43" applyNumberFormat="1" applyFont="1" applyFill="1" applyBorder="1" applyProtection="1">
      <alignment vertical="center"/>
      <protection locked="0"/>
    </xf>
    <xf numFmtId="189" fontId="28" fillId="26" borderId="161" xfId="43" applyNumberFormat="1" applyFont="1" applyFill="1" applyBorder="1" applyProtection="1">
      <alignment vertical="center"/>
      <protection locked="0"/>
    </xf>
    <xf numFmtId="3" fontId="28" fillId="0" borderId="161" xfId="43" applyNumberFormat="1" applyFont="1" applyBorder="1">
      <alignment vertical="center"/>
    </xf>
    <xf numFmtId="0" fontId="28" fillId="0" borderId="203" xfId="43" applyFont="1" applyBorder="1" applyAlignment="1">
      <alignment horizontal="center" vertical="center"/>
    </xf>
    <xf numFmtId="3" fontId="28" fillId="0" borderId="123" xfId="43" applyNumberFormat="1" applyFont="1" applyBorder="1">
      <alignment vertical="center"/>
    </xf>
    <xf numFmtId="3" fontId="28" fillId="27" borderId="201" xfId="43" applyNumberFormat="1" applyFont="1" applyFill="1" applyBorder="1">
      <alignment vertical="center"/>
    </xf>
    <xf numFmtId="0" fontId="29" fillId="0" borderId="203" xfId="0" applyFont="1" applyBorder="1" applyAlignment="1">
      <alignment horizontal="center" vertical="center"/>
    </xf>
    <xf numFmtId="3" fontId="28" fillId="0" borderId="208" xfId="43" applyNumberFormat="1" applyFont="1" applyBorder="1" applyAlignment="1">
      <alignment horizontal="right" vertical="center" shrinkToFit="1"/>
    </xf>
    <xf numFmtId="3" fontId="28" fillId="0" borderId="209" xfId="43" applyNumberFormat="1" applyFont="1" applyBorder="1" applyAlignment="1">
      <alignment horizontal="right" vertical="center" shrinkToFit="1"/>
    </xf>
    <xf numFmtId="3" fontId="28" fillId="0" borderId="191" xfId="43" applyNumberFormat="1" applyFont="1" applyBorder="1" applyAlignment="1">
      <alignment horizontal="right" vertical="center" shrinkToFit="1"/>
    </xf>
    <xf numFmtId="0" fontId="29" fillId="0" borderId="195" xfId="0" applyFont="1" applyBorder="1" applyAlignment="1">
      <alignment horizontal="center" vertical="center"/>
    </xf>
    <xf numFmtId="3" fontId="28" fillId="0" borderId="174" xfId="43" applyNumberFormat="1" applyFont="1" applyBorder="1" applyAlignment="1">
      <alignment vertical="center" shrinkToFit="1"/>
    </xf>
    <xf numFmtId="3" fontId="28" fillId="0" borderId="210" xfId="43" applyNumberFormat="1" applyFont="1" applyBorder="1" applyAlignment="1">
      <alignment vertical="center" shrinkToFit="1"/>
    </xf>
    <xf numFmtId="187" fontId="28" fillId="27" borderId="211" xfId="43" applyNumberFormat="1" applyFont="1" applyFill="1" applyBorder="1">
      <alignment vertical="center"/>
    </xf>
    <xf numFmtId="187" fontId="28" fillId="27" borderId="161" xfId="43" applyNumberFormat="1" applyFont="1" applyFill="1" applyBorder="1">
      <alignment vertical="center"/>
    </xf>
    <xf numFmtId="3" fontId="28" fillId="0" borderId="161" xfId="43" applyNumberFormat="1" applyFont="1" applyBorder="1" applyAlignment="1">
      <alignment vertical="center" shrinkToFit="1"/>
    </xf>
    <xf numFmtId="3" fontId="28" fillId="0" borderId="123" xfId="43" applyNumberFormat="1" applyFont="1" applyBorder="1" applyAlignment="1">
      <alignment vertical="center" shrinkToFit="1"/>
    </xf>
    <xf numFmtId="3" fontId="28" fillId="27" borderId="201" xfId="43" applyNumberFormat="1" applyFont="1" applyFill="1" applyBorder="1" applyAlignment="1">
      <alignment vertical="center" shrinkToFit="1"/>
    </xf>
    <xf numFmtId="184" fontId="28" fillId="0" borderId="174" xfId="43" applyNumberFormat="1" applyFont="1" applyBorder="1" applyAlignment="1">
      <alignment horizontal="right" vertical="center" shrinkToFit="1"/>
    </xf>
    <xf numFmtId="184" fontId="28" fillId="0" borderId="209" xfId="43" applyNumberFormat="1" applyFont="1" applyBorder="1" applyAlignment="1">
      <alignment horizontal="right" vertical="center"/>
    </xf>
    <xf numFmtId="184" fontId="28" fillId="0" borderId="191" xfId="43" applyNumberFormat="1" applyFont="1" applyBorder="1" applyAlignment="1">
      <alignment horizontal="right" vertical="center" shrinkToFit="1"/>
    </xf>
    <xf numFmtId="184" fontId="28" fillId="0" borderId="214" xfId="43" applyNumberFormat="1" applyFont="1" applyBorder="1" applyAlignment="1">
      <alignment vertical="center" shrinkToFit="1"/>
    </xf>
    <xf numFmtId="184" fontId="28" fillId="0" borderId="181" xfId="43" applyNumberFormat="1" applyFont="1" applyBorder="1" applyAlignment="1">
      <alignment vertical="center" shrinkToFit="1"/>
    </xf>
    <xf numFmtId="181" fontId="28" fillId="27" borderId="211" xfId="43" applyNumberFormat="1" applyFont="1" applyFill="1" applyBorder="1">
      <alignment vertical="center"/>
    </xf>
    <xf numFmtId="184" fontId="28" fillId="0" borderId="123" xfId="43" applyNumberFormat="1" applyFont="1" applyBorder="1" applyAlignment="1">
      <alignment vertical="center" shrinkToFit="1"/>
    </xf>
    <xf numFmtId="184" fontId="28" fillId="0" borderId="161" xfId="43" applyNumberFormat="1" applyFont="1" applyBorder="1" applyAlignment="1">
      <alignment vertical="center" shrinkToFit="1"/>
    </xf>
    <xf numFmtId="0" fontId="29" fillId="0" borderId="161" xfId="0" applyFont="1" applyBorder="1" applyAlignment="1">
      <alignment horizontal="center" vertical="center"/>
    </xf>
    <xf numFmtId="184" fontId="28" fillId="0" borderId="215" xfId="43" applyNumberFormat="1" applyFont="1" applyBorder="1" applyAlignment="1">
      <alignment vertical="center" shrinkToFit="1"/>
    </xf>
    <xf numFmtId="184" fontId="28" fillId="27" borderId="201" xfId="43" applyNumberFormat="1" applyFont="1" applyFill="1" applyBorder="1" applyAlignment="1">
      <alignment vertical="center" shrinkToFit="1"/>
    </xf>
    <xf numFmtId="184" fontId="28" fillId="0" borderId="181" xfId="43" applyNumberFormat="1" applyFont="1" applyBorder="1">
      <alignment vertical="center"/>
    </xf>
    <xf numFmtId="0" fontId="22" fillId="0" borderId="178" xfId="43" applyFont="1" applyBorder="1">
      <alignment vertical="center"/>
    </xf>
    <xf numFmtId="0" fontId="82" fillId="0" borderId="178" xfId="0" applyFont="1" applyBorder="1">
      <alignment vertical="center"/>
    </xf>
    <xf numFmtId="0" fontId="22" fillId="0" borderId="124" xfId="43" applyFont="1" applyBorder="1">
      <alignment vertical="center"/>
    </xf>
    <xf numFmtId="184" fontId="28" fillId="0" borderId="123" xfId="43" applyNumberFormat="1" applyFont="1" applyBorder="1">
      <alignment vertical="center"/>
    </xf>
    <xf numFmtId="184" fontId="28" fillId="0" borderId="161" xfId="43" applyNumberFormat="1" applyFont="1" applyBorder="1">
      <alignment vertical="center"/>
    </xf>
    <xf numFmtId="0" fontId="30" fillId="27" borderId="217" xfId="43" applyFont="1" applyFill="1" applyBorder="1" applyAlignment="1">
      <alignment horizontal="center" vertical="center"/>
    </xf>
    <xf numFmtId="0" fontId="35" fillId="0" borderId="132" xfId="0" applyFont="1" applyBorder="1" applyAlignment="1">
      <alignment horizontal="center" vertical="center"/>
    </xf>
    <xf numFmtId="0" fontId="45" fillId="0" borderId="60" xfId="0" applyFont="1" applyBorder="1" applyAlignment="1">
      <alignment horizontal="center" vertical="center"/>
    </xf>
    <xf numFmtId="0" fontId="44" fillId="0" borderId="60" xfId="0" applyFont="1" applyBorder="1" applyAlignment="1">
      <alignment horizontal="center" vertical="center"/>
    </xf>
    <xf numFmtId="0" fontId="32" fillId="0" borderId="72" xfId="0" applyFont="1" applyBorder="1" applyAlignment="1">
      <alignment horizontal="center" vertical="center"/>
    </xf>
    <xf numFmtId="186" fontId="44" fillId="0" borderId="74" xfId="0" applyNumberFormat="1" applyFont="1" applyBorder="1" applyAlignment="1">
      <alignment horizontal="center" vertical="center"/>
    </xf>
    <xf numFmtId="186" fontId="32" fillId="0" borderId="73" xfId="0" applyNumberFormat="1" applyFont="1" applyBorder="1" applyAlignment="1">
      <alignment horizontal="center" vertical="center"/>
    </xf>
    <xf numFmtId="186" fontId="32" fillId="0" borderId="60" xfId="0" applyNumberFormat="1" applyFont="1" applyBorder="1" applyAlignment="1">
      <alignment horizontal="center" vertical="center"/>
    </xf>
    <xf numFmtId="186" fontId="45" fillId="0" borderId="73" xfId="0" applyNumberFormat="1" applyFont="1" applyBorder="1" applyAlignment="1">
      <alignment horizontal="center" vertical="center"/>
    </xf>
    <xf numFmtId="189" fontId="28" fillId="26" borderId="15" xfId="43" applyNumberFormat="1" applyFont="1" applyFill="1" applyBorder="1" applyAlignment="1" applyProtection="1">
      <alignment vertical="center" shrinkToFit="1"/>
      <protection locked="0"/>
    </xf>
    <xf numFmtId="189" fontId="28" fillId="26" borderId="123" xfId="43" applyNumberFormat="1" applyFont="1" applyFill="1" applyBorder="1" applyAlignment="1" applyProtection="1">
      <alignment vertical="center" shrinkToFit="1"/>
      <protection locked="0"/>
    </xf>
    <xf numFmtId="3" fontId="28" fillId="27" borderId="78" xfId="43" applyNumberFormat="1" applyFont="1" applyFill="1" applyBorder="1" applyAlignment="1">
      <alignment vertical="center" shrinkToFit="1"/>
    </xf>
    <xf numFmtId="3" fontId="28" fillId="27" borderId="211" xfId="43" applyNumberFormat="1" applyFont="1" applyFill="1" applyBorder="1" applyAlignment="1">
      <alignment vertical="center" shrinkToFit="1"/>
    </xf>
    <xf numFmtId="181" fontId="28" fillId="0" borderId="48" xfId="43" applyNumberFormat="1" applyFont="1" applyBorder="1">
      <alignment vertical="center"/>
    </xf>
    <xf numFmtId="3" fontId="55" fillId="0" borderId="0" xfId="0" applyNumberFormat="1" applyFont="1">
      <alignment vertical="center"/>
    </xf>
    <xf numFmtId="184" fontId="28" fillId="0" borderId="47" xfId="43" applyNumberFormat="1" applyFont="1" applyBorder="1" applyAlignment="1">
      <alignment vertical="center" shrinkToFit="1"/>
    </xf>
    <xf numFmtId="0" fontId="36" fillId="25" borderId="101" xfId="0" applyFont="1" applyFill="1" applyBorder="1" applyAlignment="1">
      <alignment horizontal="centerContinuous" vertical="center"/>
    </xf>
    <xf numFmtId="4" fontId="29" fillId="0" borderId="46" xfId="0" applyNumberFormat="1" applyFont="1" applyBorder="1">
      <alignment vertical="center"/>
    </xf>
    <xf numFmtId="4" fontId="29" fillId="0" borderId="49" xfId="0" applyNumberFormat="1" applyFont="1" applyBorder="1">
      <alignment vertical="center"/>
    </xf>
    <xf numFmtId="4" fontId="29" fillId="0" borderId="87" xfId="0" applyNumberFormat="1" applyFont="1" applyBorder="1">
      <alignment vertical="center"/>
    </xf>
    <xf numFmtId="191" fontId="32" fillId="0" borderId="34" xfId="0" applyNumberFormat="1" applyFont="1" applyBorder="1">
      <alignment vertical="center"/>
    </xf>
    <xf numFmtId="191" fontId="32" fillId="0" borderId="36" xfId="0" applyNumberFormat="1" applyFont="1" applyBorder="1">
      <alignment vertical="center"/>
    </xf>
    <xf numFmtId="191" fontId="32" fillId="0" borderId="38" xfId="0" applyNumberFormat="1" applyFont="1" applyBorder="1">
      <alignment vertical="center"/>
    </xf>
    <xf numFmtId="3" fontId="28" fillId="28" borderId="49" xfId="43" applyNumberFormat="1" applyFont="1" applyFill="1" applyBorder="1">
      <alignment vertical="center"/>
    </xf>
    <xf numFmtId="192" fontId="90" fillId="30" borderId="27" xfId="46" applyNumberFormat="1" applyFont="1" applyFill="1" applyBorder="1">
      <alignment vertical="center"/>
    </xf>
    <xf numFmtId="0" fontId="58" fillId="0" borderId="90" xfId="0" applyFont="1" applyBorder="1" applyAlignment="1">
      <alignment horizontal="left" vertical="center" shrinkToFit="1"/>
    </xf>
    <xf numFmtId="0" fontId="58" fillId="0" borderId="91" xfId="0" applyFont="1" applyBorder="1" applyAlignment="1">
      <alignment horizontal="left" vertical="center" shrinkToFit="1"/>
    </xf>
    <xf numFmtId="0" fontId="58" fillId="0" borderId="20" xfId="0" applyFont="1" applyBorder="1" applyAlignment="1">
      <alignment horizontal="left" vertical="center" shrinkToFit="1"/>
    </xf>
    <xf numFmtId="0" fontId="22" fillId="0" borderId="50" xfId="43" applyFont="1" applyBorder="1" applyAlignment="1">
      <alignment vertical="center" wrapText="1"/>
    </xf>
    <xf numFmtId="0" fontId="22" fillId="0" borderId="180" xfId="43" applyFont="1" applyBorder="1" applyAlignment="1">
      <alignment vertical="center" wrapText="1"/>
    </xf>
    <xf numFmtId="0" fontId="22" fillId="0" borderId="51" xfId="43" applyFont="1" applyBorder="1" applyAlignment="1">
      <alignment horizontal="center" vertical="center" wrapText="1"/>
    </xf>
    <xf numFmtId="0" fontId="22" fillId="0" borderId="100" xfId="43" applyFont="1" applyBorder="1" applyAlignment="1">
      <alignment horizontal="center" vertical="center" wrapText="1"/>
    </xf>
    <xf numFmtId="0" fontId="22" fillId="0" borderId="174" xfId="43" applyFont="1" applyBorder="1" applyAlignment="1">
      <alignment horizontal="center" vertical="center" wrapText="1"/>
    </xf>
    <xf numFmtId="0" fontId="22" fillId="0" borderId="175" xfId="43" applyFont="1" applyBorder="1" applyAlignment="1">
      <alignment horizontal="center" vertical="center" wrapText="1"/>
    </xf>
    <xf numFmtId="0" fontId="22" fillId="0" borderId="147" xfId="43" applyFont="1" applyBorder="1" applyAlignment="1">
      <alignment horizontal="center" vertical="center" wrapText="1"/>
    </xf>
    <xf numFmtId="0" fontId="22" fillId="0" borderId="188" xfId="43" applyFont="1" applyBorder="1" applyAlignment="1">
      <alignment horizontal="center" vertical="center" wrapText="1"/>
    </xf>
    <xf numFmtId="0" fontId="22" fillId="0" borderId="79" xfId="43" applyFont="1" applyBorder="1" applyAlignment="1">
      <alignment horizontal="center" vertical="center" wrapText="1"/>
    </xf>
    <xf numFmtId="0" fontId="22" fillId="0" borderId="115" xfId="43" applyFont="1" applyBorder="1" applyAlignment="1">
      <alignment horizontal="center" vertical="center" wrapText="1"/>
    </xf>
    <xf numFmtId="0" fontId="22" fillId="0" borderId="177" xfId="43" applyFont="1" applyBorder="1" applyAlignment="1">
      <alignment horizontal="center" vertical="center" wrapText="1"/>
    </xf>
    <xf numFmtId="0" fontId="22" fillId="0" borderId="48" xfId="43" applyFont="1" applyBorder="1" applyAlignment="1">
      <alignment horizontal="left" vertical="center" shrinkToFit="1"/>
    </xf>
    <xf numFmtId="0" fontId="22" fillId="0" borderId="134" xfId="43" applyFont="1" applyBorder="1" applyAlignment="1">
      <alignment horizontal="left" vertical="center" shrinkToFit="1"/>
    </xf>
    <xf numFmtId="0" fontId="22" fillId="0" borderId="147" xfId="43" applyFont="1" applyBorder="1" applyAlignment="1">
      <alignment horizontal="center" vertical="center"/>
    </xf>
    <xf numFmtId="0" fontId="22" fillId="0" borderId="142" xfId="43" applyFont="1" applyBorder="1" applyAlignment="1">
      <alignment horizontal="center" vertical="center"/>
    </xf>
    <xf numFmtId="0" fontId="22" fillId="0" borderId="173" xfId="43" applyFont="1" applyBorder="1" applyAlignment="1">
      <alignment horizontal="center" vertical="center"/>
    </xf>
    <xf numFmtId="0" fontId="52" fillId="24" borderId="41" xfId="43" applyFont="1" applyFill="1" applyBorder="1" applyAlignment="1">
      <alignment horizontal="center" vertical="center"/>
    </xf>
    <xf numFmtId="0" fontId="52" fillId="24" borderId="36" xfId="43" applyFont="1" applyFill="1" applyBorder="1" applyAlignment="1">
      <alignment horizontal="center" vertical="center"/>
    </xf>
    <xf numFmtId="0" fontId="52" fillId="24" borderId="167" xfId="43" applyFont="1" applyFill="1" applyBorder="1" applyAlignment="1">
      <alignment horizontal="center" vertical="center"/>
    </xf>
    <xf numFmtId="0" fontId="22" fillId="0" borderId="42" xfId="43" applyFont="1" applyBorder="1" applyAlignment="1">
      <alignment horizontal="center" vertical="center" wrapText="1"/>
    </xf>
    <xf numFmtId="0" fontId="22" fillId="0" borderId="80" xfId="43" applyFont="1" applyBorder="1" applyAlignment="1">
      <alignment horizontal="center" vertical="center" wrapText="1"/>
    </xf>
    <xf numFmtId="0" fontId="81" fillId="0" borderId="95" xfId="0" applyFont="1" applyBorder="1" applyAlignment="1">
      <alignment horizontal="center" vertical="center" textRotation="255" wrapText="1"/>
    </xf>
    <xf numFmtId="0" fontId="81" fillId="0" borderId="156" xfId="0" applyFont="1" applyBorder="1" applyAlignment="1">
      <alignment horizontal="center" vertical="center" textRotation="255" wrapText="1"/>
    </xf>
    <xf numFmtId="0" fontId="81" fillId="0" borderId="202" xfId="0" applyFont="1" applyBorder="1" applyAlignment="1">
      <alignment horizontal="center" vertical="center" textRotation="255" wrapText="1"/>
    </xf>
    <xf numFmtId="0" fontId="22" fillId="0" borderId="100" xfId="43" applyFont="1" applyBorder="1" applyAlignment="1">
      <alignment vertical="center" wrapText="1"/>
    </xf>
    <xf numFmtId="0" fontId="22" fillId="0" borderId="176" xfId="43" applyFont="1" applyBorder="1" applyAlignment="1">
      <alignment vertical="center" wrapText="1"/>
    </xf>
    <xf numFmtId="0" fontId="22" fillId="0" borderId="100" xfId="43" applyFont="1" applyBorder="1">
      <alignment vertical="center"/>
    </xf>
    <xf numFmtId="0" fontId="22" fillId="0" borderId="175" xfId="43" applyFont="1" applyBorder="1">
      <alignment vertical="center"/>
    </xf>
    <xf numFmtId="0" fontId="22" fillId="0" borderId="176" xfId="43" applyFont="1" applyBorder="1">
      <alignment vertical="center"/>
    </xf>
    <xf numFmtId="4" fontId="27" fillId="0" borderId="42" xfId="0" applyNumberFormat="1" applyFont="1" applyBorder="1" applyAlignment="1">
      <alignment horizontal="right" vertical="center"/>
    </xf>
    <xf numFmtId="4" fontId="27" fillId="0" borderId="80" xfId="0" applyNumberFormat="1" applyFont="1" applyBorder="1" applyAlignment="1">
      <alignment horizontal="right" vertical="center"/>
    </xf>
    <xf numFmtId="4" fontId="27" fillId="0" borderId="155" xfId="0" applyNumberFormat="1" applyFont="1" applyBorder="1" applyAlignment="1">
      <alignment horizontal="right" vertical="center"/>
    </xf>
    <xf numFmtId="4" fontId="27" fillId="0" borderId="144" xfId="0" applyNumberFormat="1" applyFont="1" applyBorder="1" applyAlignment="1">
      <alignment horizontal="right" vertical="center"/>
    </xf>
    <xf numFmtId="0" fontId="52" fillId="24" borderId="182" xfId="43" applyFont="1" applyFill="1" applyBorder="1" applyAlignment="1">
      <alignment horizontal="center" vertical="center"/>
    </xf>
    <xf numFmtId="0" fontId="22" fillId="0" borderId="79" xfId="43" applyFont="1" applyBorder="1">
      <alignment vertical="center"/>
    </xf>
    <xf numFmtId="0" fontId="22" fillId="0" borderId="177" xfId="43" applyFont="1" applyBorder="1">
      <alignment vertical="center"/>
    </xf>
    <xf numFmtId="0" fontId="51" fillId="25" borderId="129" xfId="0" applyFont="1" applyFill="1" applyBorder="1" applyAlignment="1">
      <alignment horizontal="center" vertical="center" wrapText="1"/>
    </xf>
    <xf numFmtId="0" fontId="51" fillId="25" borderId="80" xfId="0" applyFont="1" applyFill="1" applyBorder="1" applyAlignment="1">
      <alignment horizontal="center" vertical="center" wrapText="1"/>
    </xf>
    <xf numFmtId="0" fontId="51" fillId="25" borderId="172" xfId="0" applyFont="1" applyFill="1" applyBorder="1" applyAlignment="1">
      <alignment horizontal="center" vertical="center" wrapText="1"/>
    </xf>
    <xf numFmtId="0" fontId="51" fillId="25" borderId="143" xfId="0" applyFont="1" applyFill="1" applyBorder="1" applyAlignment="1">
      <alignment horizontal="center" vertical="center" wrapText="1"/>
    </xf>
    <xf numFmtId="0" fontId="51" fillId="25" borderId="144" xfId="0" applyFont="1" applyFill="1" applyBorder="1" applyAlignment="1">
      <alignment horizontal="center" vertical="center" wrapText="1"/>
    </xf>
    <xf numFmtId="0" fontId="51" fillId="25" borderId="183" xfId="0" applyFont="1" applyFill="1" applyBorder="1" applyAlignment="1">
      <alignment horizontal="center" vertical="center" wrapText="1"/>
    </xf>
    <xf numFmtId="0" fontId="42" fillId="0" borderId="130" xfId="0" applyFont="1" applyBorder="1" applyAlignment="1">
      <alignment horizontal="left" vertical="center"/>
    </xf>
    <xf numFmtId="0" fontId="42" fillId="0" borderId="157" xfId="0" applyFont="1" applyBorder="1" applyAlignment="1">
      <alignment horizontal="left" vertical="center"/>
    </xf>
    <xf numFmtId="0" fontId="53" fillId="0" borderId="0" xfId="0" applyFont="1" applyAlignment="1">
      <alignment horizontal="center" vertical="center" wrapText="1"/>
    </xf>
    <xf numFmtId="0" fontId="53" fillId="25" borderId="138" xfId="0" applyFont="1" applyFill="1" applyBorder="1" applyAlignment="1">
      <alignment horizontal="center" vertical="center" wrapText="1"/>
    </xf>
    <xf numFmtId="0" fontId="53" fillId="25" borderId="139" xfId="0" applyFont="1" applyFill="1" applyBorder="1" applyAlignment="1">
      <alignment horizontal="center" vertical="center" wrapText="1"/>
    </xf>
    <xf numFmtId="0" fontId="53" fillId="25" borderId="140" xfId="0" applyFont="1" applyFill="1" applyBorder="1" applyAlignment="1">
      <alignment horizontal="center" vertical="center" wrapText="1"/>
    </xf>
    <xf numFmtId="0" fontId="51" fillId="25" borderId="39"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51" fillId="25" borderId="40" xfId="0" applyFont="1" applyFill="1" applyBorder="1" applyAlignment="1">
      <alignment horizontal="center" vertical="center" wrapText="1"/>
    </xf>
    <xf numFmtId="0" fontId="51" fillId="25" borderId="141" xfId="0" applyFont="1" applyFill="1" applyBorder="1" applyAlignment="1">
      <alignment horizontal="center" vertical="center" wrapText="1"/>
    </xf>
    <xf numFmtId="0" fontId="51" fillId="25" borderId="142" xfId="0" applyFont="1" applyFill="1" applyBorder="1" applyAlignment="1">
      <alignment horizontal="center" vertical="center" wrapText="1"/>
    </xf>
    <xf numFmtId="0" fontId="51" fillId="25" borderId="173" xfId="0" applyFont="1" applyFill="1" applyBorder="1" applyAlignment="1">
      <alignment horizontal="center" vertical="center" wrapText="1"/>
    </xf>
    <xf numFmtId="0" fontId="70" fillId="25" borderId="129" xfId="0" applyFont="1" applyFill="1" applyBorder="1" applyAlignment="1">
      <alignment horizontal="center" vertical="center" wrapText="1"/>
    </xf>
    <xf numFmtId="0" fontId="70" fillId="25" borderId="80" xfId="0" applyFont="1" applyFill="1" applyBorder="1" applyAlignment="1">
      <alignment horizontal="center" vertical="center" wrapText="1"/>
    </xf>
    <xf numFmtId="0" fontId="70" fillId="25" borderId="172" xfId="0" applyFont="1" applyFill="1" applyBorder="1" applyAlignment="1">
      <alignment horizontal="center" vertical="center" wrapText="1"/>
    </xf>
    <xf numFmtId="0" fontId="70" fillId="25" borderId="141" xfId="0" applyFont="1" applyFill="1" applyBorder="1" applyAlignment="1">
      <alignment horizontal="center" vertical="center" wrapText="1"/>
    </xf>
    <xf numFmtId="0" fontId="70" fillId="25" borderId="142" xfId="0" applyFont="1" applyFill="1" applyBorder="1" applyAlignment="1">
      <alignment horizontal="center" vertical="center" wrapText="1"/>
    </xf>
    <xf numFmtId="0" fontId="70" fillId="25" borderId="173" xfId="0" applyFont="1" applyFill="1" applyBorder="1" applyAlignment="1">
      <alignment horizontal="center" vertical="center" wrapText="1"/>
    </xf>
    <xf numFmtId="0" fontId="51" fillId="25" borderId="129" xfId="0" applyFont="1" applyFill="1" applyBorder="1" applyAlignment="1">
      <alignment horizontal="center" vertical="center"/>
    </xf>
    <xf numFmtId="0" fontId="51" fillId="25" borderId="80" xfId="0" applyFont="1" applyFill="1" applyBorder="1" applyAlignment="1">
      <alignment horizontal="center" vertical="center"/>
    </xf>
    <xf numFmtId="0" fontId="51" fillId="25" borderId="172" xfId="0" applyFont="1" applyFill="1" applyBorder="1" applyAlignment="1">
      <alignment horizontal="center" vertical="center"/>
    </xf>
    <xf numFmtId="0" fontId="51" fillId="25" borderId="141" xfId="0" applyFont="1" applyFill="1" applyBorder="1" applyAlignment="1">
      <alignment horizontal="center" vertical="center"/>
    </xf>
    <xf numFmtId="0" fontId="51" fillId="25" borderId="142" xfId="0" applyFont="1" applyFill="1" applyBorder="1" applyAlignment="1">
      <alignment horizontal="center" vertical="center"/>
    </xf>
    <xf numFmtId="0" fontId="51" fillId="25" borderId="173" xfId="0" applyFont="1" applyFill="1" applyBorder="1" applyAlignment="1">
      <alignment horizontal="center" vertical="center"/>
    </xf>
    <xf numFmtId="0" fontId="42" fillId="0" borderId="145" xfId="0" applyFont="1" applyBorder="1" applyAlignment="1">
      <alignment horizontal="left" vertical="center"/>
    </xf>
    <xf numFmtId="0" fontId="53" fillId="25" borderId="39" xfId="0" applyFont="1" applyFill="1" applyBorder="1" applyAlignment="1">
      <alignment horizontal="center" vertical="center" wrapText="1"/>
    </xf>
    <xf numFmtId="0" fontId="53" fillId="25" borderId="12" xfId="0" applyFont="1" applyFill="1" applyBorder="1" applyAlignment="1">
      <alignment horizontal="center" vertical="center" wrapText="1"/>
    </xf>
    <xf numFmtId="0" fontId="53" fillId="25" borderId="23" xfId="0" applyFont="1" applyFill="1" applyBorder="1" applyAlignment="1">
      <alignment horizontal="center" vertical="center" wrapText="1"/>
    </xf>
    <xf numFmtId="0" fontId="53" fillId="25" borderId="0" xfId="0" applyFont="1" applyFill="1" applyAlignment="1">
      <alignment horizontal="center" vertical="center" wrapText="1"/>
    </xf>
    <xf numFmtId="0" fontId="53" fillId="25" borderId="141" xfId="0" applyFont="1" applyFill="1" applyBorder="1" applyAlignment="1">
      <alignment horizontal="center" vertical="center" wrapText="1"/>
    </xf>
    <xf numFmtId="0" fontId="53" fillId="25" borderId="142" xfId="0" applyFont="1" applyFill="1" applyBorder="1" applyAlignment="1">
      <alignment horizontal="center" vertical="center" wrapText="1"/>
    </xf>
    <xf numFmtId="4" fontId="27" fillId="0" borderId="146" xfId="0" applyNumberFormat="1" applyFont="1" applyBorder="1" applyAlignment="1">
      <alignment horizontal="right" vertical="center"/>
    </xf>
    <xf numFmtId="4" fontId="27" fillId="0" borderId="12" xfId="0" applyNumberFormat="1" applyFont="1" applyBorder="1" applyAlignment="1">
      <alignment horizontal="right" vertical="center"/>
    </xf>
    <xf numFmtId="4" fontId="27" fillId="0" borderId="147" xfId="0" applyNumberFormat="1" applyFont="1" applyBorder="1" applyAlignment="1">
      <alignment horizontal="right" vertical="center"/>
    </xf>
    <xf numFmtId="4" fontId="27" fillId="0" borderId="142" xfId="0" applyNumberFormat="1" applyFont="1" applyBorder="1" applyAlignment="1">
      <alignment horizontal="right" vertical="center"/>
    </xf>
    <xf numFmtId="0" fontId="53" fillId="25" borderId="158" xfId="0" applyFont="1" applyFill="1" applyBorder="1" applyAlignment="1">
      <alignment horizontal="center" vertical="center" wrapText="1"/>
    </xf>
    <xf numFmtId="0" fontId="53" fillId="25" borderId="159" xfId="0" applyFont="1" applyFill="1" applyBorder="1" applyAlignment="1">
      <alignment horizontal="center" vertical="center" wrapText="1"/>
    </xf>
    <xf numFmtId="0" fontId="53" fillId="25" borderId="160" xfId="0" applyFont="1" applyFill="1" applyBorder="1" applyAlignment="1">
      <alignment horizontal="center" vertical="center" wrapText="1"/>
    </xf>
    <xf numFmtId="0" fontId="42" fillId="0" borderId="112" xfId="0" applyFont="1" applyBorder="1" applyAlignment="1">
      <alignment horizontal="left" vertical="center"/>
    </xf>
    <xf numFmtId="184" fontId="28" fillId="0" borderId="75" xfId="43" applyNumberFormat="1" applyFont="1" applyBorder="1" applyAlignment="1">
      <alignment horizontal="right" vertical="center"/>
    </xf>
    <xf numFmtId="184" fontId="28" fillId="0" borderId="105" xfId="43" applyNumberFormat="1" applyFont="1" applyBorder="1" applyAlignment="1">
      <alignment horizontal="right" vertical="center"/>
    </xf>
    <xf numFmtId="184" fontId="29" fillId="0" borderId="123" xfId="0" applyNumberFormat="1" applyFont="1" applyBorder="1" applyAlignment="1">
      <alignment horizontal="right" vertical="center"/>
    </xf>
    <xf numFmtId="184" fontId="29" fillId="0" borderId="178" xfId="0" applyNumberFormat="1" applyFont="1" applyBorder="1" applyAlignment="1">
      <alignment horizontal="right" vertical="center"/>
    </xf>
    <xf numFmtId="184" fontId="29" fillId="0" borderId="186" xfId="0" applyNumberFormat="1" applyFont="1" applyBorder="1" applyAlignment="1">
      <alignment horizontal="right" vertical="center"/>
    </xf>
    <xf numFmtId="184" fontId="29" fillId="0" borderId="206" xfId="0" applyNumberFormat="1" applyFont="1" applyBorder="1" applyAlignment="1">
      <alignment horizontal="right" vertical="center"/>
    </xf>
    <xf numFmtId="184" fontId="29" fillId="0" borderId="15" xfId="0" applyNumberFormat="1" applyFont="1" applyBorder="1" applyAlignment="1">
      <alignment horizontal="right" vertical="center"/>
    </xf>
    <xf numFmtId="184" fontId="29" fillId="0" borderId="11" xfId="0" applyNumberFormat="1" applyFont="1" applyBorder="1" applyAlignment="1">
      <alignment horizontal="right" vertical="center"/>
    </xf>
    <xf numFmtId="184" fontId="29" fillId="0" borderId="134" xfId="0" applyNumberFormat="1" applyFont="1" applyBorder="1" applyAlignment="1">
      <alignment horizontal="right" vertical="center"/>
    </xf>
    <xf numFmtId="184" fontId="29" fillId="0" borderId="107" xfId="0" applyNumberFormat="1" applyFont="1" applyBorder="1" applyAlignment="1">
      <alignment horizontal="right" vertical="center"/>
    </xf>
    <xf numFmtId="184" fontId="29" fillId="0" borderId="47" xfId="45" applyNumberFormat="1" applyFont="1" applyBorder="1" applyAlignment="1" applyProtection="1">
      <alignment horizontal="right" vertical="center"/>
    </xf>
    <xf numFmtId="184" fontId="29" fillId="0" borderId="204" xfId="45" applyNumberFormat="1" applyFont="1" applyBorder="1" applyAlignment="1" applyProtection="1">
      <alignment horizontal="right" vertical="center"/>
    </xf>
    <xf numFmtId="184" fontId="29" fillId="28" borderId="15" xfId="45" applyNumberFormat="1" applyFont="1" applyFill="1" applyBorder="1" applyAlignment="1" applyProtection="1">
      <alignment horizontal="right" vertical="center"/>
    </xf>
    <xf numFmtId="184" fontId="29" fillId="28" borderId="107" xfId="45" applyNumberFormat="1" applyFont="1" applyFill="1" applyBorder="1" applyAlignment="1" applyProtection="1">
      <alignment horizontal="right" vertical="center"/>
    </xf>
    <xf numFmtId="184" fontId="29" fillId="0" borderId="148" xfId="45" applyNumberFormat="1" applyFont="1" applyBorder="1" applyAlignment="1" applyProtection="1">
      <alignment horizontal="right" vertical="center"/>
    </xf>
    <xf numFmtId="184" fontId="29" fillId="0" borderId="150" xfId="45" applyNumberFormat="1" applyFont="1" applyBorder="1" applyAlignment="1" applyProtection="1">
      <alignment horizontal="right" vertical="center"/>
    </xf>
    <xf numFmtId="3" fontId="22" fillId="0" borderId="151" xfId="43" applyNumberFormat="1" applyFont="1" applyBorder="1" applyAlignment="1">
      <alignment horizontal="center" vertical="center"/>
    </xf>
    <xf numFmtId="3" fontId="22" fillId="0" borderId="75" xfId="43" applyNumberFormat="1" applyFont="1" applyBorder="1" applyAlignment="1">
      <alignment horizontal="center" vertical="center"/>
    </xf>
    <xf numFmtId="3" fontId="22" fillId="0" borderId="132" xfId="43" applyNumberFormat="1" applyFont="1" applyBorder="1" applyAlignment="1">
      <alignment horizontal="center" vertical="center"/>
    </xf>
    <xf numFmtId="38" fontId="43" fillId="0" borderId="47" xfId="45" applyFont="1" applyFill="1" applyBorder="1" applyAlignment="1" applyProtection="1">
      <alignment horizontal="center" vertical="center"/>
    </xf>
    <xf numFmtId="38" fontId="29" fillId="0" borderId="66" xfId="45" applyFont="1" applyFill="1" applyBorder="1" applyAlignment="1" applyProtection="1">
      <alignment horizontal="center" vertical="center"/>
    </xf>
    <xf numFmtId="38" fontId="29" fillId="0" borderId="176" xfId="45" applyFont="1" applyFill="1" applyBorder="1" applyAlignment="1" applyProtection="1">
      <alignment horizontal="center" vertical="center"/>
    </xf>
    <xf numFmtId="38" fontId="29" fillId="0" borderId="15" xfId="45" applyFont="1" applyFill="1" applyBorder="1" applyAlignment="1" applyProtection="1">
      <alignment horizontal="center" vertical="center"/>
    </xf>
    <xf numFmtId="38" fontId="29" fillId="0" borderId="11" xfId="45" applyFont="1" applyFill="1" applyBorder="1" applyAlignment="1" applyProtection="1">
      <alignment horizontal="center" vertical="center"/>
    </xf>
    <xf numFmtId="38" fontId="29" fillId="0" borderId="134" xfId="45" applyFont="1" applyFill="1" applyBorder="1" applyAlignment="1" applyProtection="1">
      <alignment horizontal="center" vertical="center"/>
    </xf>
    <xf numFmtId="38" fontId="29" fillId="0" borderId="148" xfId="45" applyFont="1" applyFill="1" applyBorder="1" applyAlignment="1" applyProtection="1">
      <alignment horizontal="center" vertical="center"/>
    </xf>
    <xf numFmtId="38" fontId="29" fillId="0" borderId="81" xfId="45" applyFont="1" applyFill="1" applyBorder="1" applyAlignment="1" applyProtection="1">
      <alignment horizontal="center" vertical="center"/>
    </xf>
    <xf numFmtId="38" fontId="29" fillId="0" borderId="149" xfId="45" applyFont="1" applyFill="1" applyBorder="1" applyAlignment="1" applyProtection="1">
      <alignment horizontal="center" vertical="center"/>
    </xf>
    <xf numFmtId="184" fontId="29" fillId="0" borderId="45" xfId="0" applyNumberFormat="1" applyFont="1" applyBorder="1" applyAlignment="1">
      <alignment horizontal="right" vertical="center"/>
    </xf>
    <xf numFmtId="184" fontId="29" fillId="0" borderId="106" xfId="0" applyNumberFormat="1" applyFont="1" applyBorder="1" applyAlignment="1">
      <alignment horizontal="right" vertical="center"/>
    </xf>
    <xf numFmtId="184" fontId="29" fillId="0" borderId="43" xfId="0" applyNumberFormat="1" applyFont="1" applyBorder="1" applyAlignment="1">
      <alignment horizontal="right" vertical="center"/>
    </xf>
    <xf numFmtId="184" fontId="29" fillId="0" borderId="133" xfId="0" applyNumberFormat="1" applyFont="1" applyBorder="1" applyAlignment="1">
      <alignment horizontal="right" vertical="center"/>
    </xf>
    <xf numFmtId="0" fontId="55" fillId="24" borderId="34" xfId="0" applyFont="1" applyFill="1" applyBorder="1" applyAlignment="1">
      <alignment horizontal="center" vertical="center"/>
    </xf>
    <xf numFmtId="0" fontId="55" fillId="24" borderId="30" xfId="0" applyFont="1" applyFill="1" applyBorder="1" applyAlignment="1">
      <alignment horizontal="center" vertical="center"/>
    </xf>
    <xf numFmtId="0" fontId="22" fillId="0" borderId="11" xfId="43" applyFont="1" applyBorder="1" applyAlignment="1">
      <alignment horizontal="center" vertical="center"/>
    </xf>
    <xf numFmtId="0" fontId="81" fillId="0" borderId="95" xfId="0" applyFont="1" applyBorder="1" applyAlignment="1">
      <alignment horizontal="center" vertical="center" textRotation="255"/>
    </xf>
    <xf numFmtId="0" fontId="81" fillId="0" borderId="156" xfId="0" applyFont="1" applyBorder="1" applyAlignment="1">
      <alignment horizontal="center" vertical="center" textRotation="255"/>
    </xf>
    <xf numFmtId="0" fontId="81" fillId="0" borderId="117" xfId="0" applyFont="1" applyBorder="1" applyAlignment="1">
      <alignment horizontal="center" vertical="center" textRotation="255"/>
    </xf>
    <xf numFmtId="0" fontId="55" fillId="24" borderId="152" xfId="0" applyFont="1" applyFill="1" applyBorder="1" applyAlignment="1">
      <alignment horizontal="center" vertical="center"/>
    </xf>
    <xf numFmtId="0" fontId="55" fillId="24" borderId="153" xfId="0" applyFont="1" applyFill="1" applyBorder="1" applyAlignment="1">
      <alignment horizontal="center" vertical="center"/>
    </xf>
    <xf numFmtId="0" fontId="22" fillId="0" borderId="161" xfId="43" applyFont="1" applyBorder="1" applyAlignment="1">
      <alignment horizontal="left" vertical="center" shrinkToFit="1"/>
    </xf>
    <xf numFmtId="0" fontId="22" fillId="0" borderId="186" xfId="43" applyFont="1" applyBorder="1" applyAlignment="1">
      <alignment horizontal="left" vertical="center" shrinkToFit="1"/>
    </xf>
    <xf numFmtId="0" fontId="22" fillId="0" borderId="207" xfId="43" applyFont="1" applyBorder="1" applyAlignment="1">
      <alignment horizontal="center" vertical="center"/>
    </xf>
    <xf numFmtId="0" fontId="22" fillId="0" borderId="194" xfId="43" applyFont="1" applyBorder="1" applyAlignment="1">
      <alignment horizontal="center" vertical="center"/>
    </xf>
    <xf numFmtId="0" fontId="22" fillId="0" borderId="213" xfId="43" applyFont="1" applyBorder="1" applyAlignment="1">
      <alignment horizontal="center" vertical="center"/>
    </xf>
    <xf numFmtId="0" fontId="4" fillId="0" borderId="221" xfId="43" applyFont="1" applyBorder="1" applyAlignment="1">
      <alignment horizontal="center" vertical="center"/>
    </xf>
    <xf numFmtId="0" fontId="4" fillId="0" borderId="75" xfId="43" applyFont="1" applyBorder="1" applyAlignment="1">
      <alignment horizontal="center" vertical="center"/>
    </xf>
    <xf numFmtId="0" fontId="4" fillId="0" borderId="222" xfId="43" applyFont="1" applyBorder="1" applyAlignment="1">
      <alignment horizontal="center" vertical="center"/>
    </xf>
    <xf numFmtId="0" fontId="89" fillId="0" borderId="41" xfId="0" applyFont="1" applyBorder="1" applyAlignment="1">
      <alignment horizontal="left" vertical="center"/>
    </xf>
    <xf numFmtId="0" fontId="89" fillId="0" borderId="36" xfId="0" applyFont="1" applyBorder="1" applyAlignment="1">
      <alignment horizontal="left" vertical="center"/>
    </xf>
    <xf numFmtId="0" fontId="89" fillId="0" borderId="182" xfId="0" applyFont="1" applyBorder="1" applyAlignment="1">
      <alignment horizontal="left" vertical="center"/>
    </xf>
    <xf numFmtId="0" fontId="22" fillId="0" borderId="115" xfId="43" applyFont="1" applyBorder="1">
      <alignment vertical="center"/>
    </xf>
    <xf numFmtId="0" fontId="81" fillId="0" borderId="125" xfId="0" applyFont="1" applyBorder="1" applyAlignment="1">
      <alignment horizontal="center" vertical="center" textRotation="255"/>
    </xf>
    <xf numFmtId="0" fontId="43" fillId="0" borderId="212" xfId="0" applyFont="1" applyBorder="1" applyAlignment="1">
      <alignment horizontal="center" vertical="center"/>
    </xf>
    <xf numFmtId="0" fontId="43" fillId="0" borderId="77" xfId="0" applyFont="1" applyBorder="1" applyAlignment="1">
      <alignment horizontal="center" vertical="center"/>
    </xf>
    <xf numFmtId="0" fontId="43" fillId="0" borderId="197" xfId="0" applyFont="1" applyBorder="1" applyAlignment="1">
      <alignment horizontal="center" vertical="center"/>
    </xf>
    <xf numFmtId="0" fontId="43" fillId="0" borderId="78" xfId="0" applyFont="1" applyBorder="1" applyAlignment="1">
      <alignment horizontal="center" vertical="center"/>
    </xf>
    <xf numFmtId="0" fontId="43" fillId="0" borderId="198" xfId="0" applyFont="1" applyBorder="1" applyAlignment="1">
      <alignment horizontal="center" vertical="center"/>
    </xf>
    <xf numFmtId="0" fontId="43" fillId="0" borderId="59" xfId="0" applyFont="1" applyBorder="1" applyAlignment="1">
      <alignment horizontal="center" vertical="center"/>
    </xf>
    <xf numFmtId="0" fontId="43" fillId="0" borderId="205" xfId="0" applyFont="1" applyBorder="1" applyAlignment="1">
      <alignment horizontal="left" vertical="center"/>
    </xf>
    <xf numFmtId="0" fontId="43" fillId="0" borderId="178" xfId="0" applyFont="1" applyBorder="1" applyAlignment="1">
      <alignment horizontal="left" vertical="center"/>
    </xf>
    <xf numFmtId="0" fontId="43" fillId="0" borderId="124" xfId="0" applyFont="1" applyBorder="1" applyAlignment="1">
      <alignment horizontal="left" vertical="center"/>
    </xf>
    <xf numFmtId="0" fontId="43" fillId="0" borderId="200" xfId="0" applyFont="1" applyBorder="1" applyAlignment="1">
      <alignment horizontal="left" vertical="center"/>
    </xf>
    <xf numFmtId="0" fontId="43" fillId="0" borderId="81" xfId="0" applyFont="1" applyBorder="1" applyAlignment="1">
      <alignment horizontal="left" vertical="center"/>
    </xf>
    <xf numFmtId="0" fontId="43" fillId="0" borderId="169" xfId="0" applyFont="1" applyBorder="1" applyAlignment="1">
      <alignment horizontal="left" vertical="center"/>
    </xf>
    <xf numFmtId="0" fontId="43" fillId="0" borderId="48" xfId="0" applyFont="1" applyBorder="1" applyAlignment="1">
      <alignment horizontal="left" vertical="center"/>
    </xf>
    <xf numFmtId="0" fontId="43" fillId="0" borderId="11" xfId="0" applyFont="1" applyBorder="1" applyAlignment="1">
      <alignment horizontal="left" vertical="center"/>
    </xf>
    <xf numFmtId="0" fontId="43" fillId="0" borderId="16" xfId="0" applyFont="1" applyBorder="1" applyAlignment="1">
      <alignment horizontal="left" vertical="center"/>
    </xf>
    <xf numFmtId="0" fontId="43" fillId="0" borderId="44" xfId="0" applyFont="1" applyBorder="1" applyAlignment="1">
      <alignment horizontal="left" vertical="center"/>
    </xf>
    <xf numFmtId="0" fontId="43" fillId="0" borderId="43" xfId="0" applyFont="1" applyBorder="1" applyAlignment="1">
      <alignment horizontal="left" vertical="center"/>
    </xf>
    <xf numFmtId="0" fontId="43" fillId="0" borderId="13" xfId="0" applyFont="1" applyBorder="1" applyAlignment="1">
      <alignment horizontal="left" vertical="center"/>
    </xf>
    <xf numFmtId="0" fontId="22" fillId="0" borderId="68" xfId="0" applyFont="1" applyBorder="1" applyAlignment="1">
      <alignment horizontal="left" vertical="center"/>
    </xf>
    <xf numFmtId="0" fontId="22" fillId="0" borderId="11" xfId="0" applyFont="1" applyBorder="1" applyAlignment="1">
      <alignment horizontal="left" vertical="center"/>
    </xf>
    <xf numFmtId="0" fontId="22" fillId="0" borderId="16" xfId="0" applyFont="1" applyBorder="1" applyAlignment="1">
      <alignment horizontal="left" vertical="center"/>
    </xf>
    <xf numFmtId="0" fontId="43" fillId="0" borderId="68" xfId="0" applyFont="1" applyBorder="1" applyAlignment="1">
      <alignment horizontal="left" vertical="center"/>
    </xf>
    <xf numFmtId="0" fontId="43" fillId="0" borderId="88" xfId="0" applyFont="1" applyBorder="1" applyAlignment="1">
      <alignment horizontal="left" vertical="center"/>
    </xf>
    <xf numFmtId="0" fontId="4" fillId="0" borderId="48" xfId="43" applyFont="1" applyBorder="1" applyAlignment="1">
      <alignment horizontal="left" vertical="center"/>
    </xf>
    <xf numFmtId="0" fontId="4" fillId="0" borderId="11" xfId="43" applyFont="1" applyBorder="1" applyAlignment="1">
      <alignment horizontal="left" vertical="center"/>
    </xf>
    <xf numFmtId="0" fontId="4" fillId="0" borderId="16" xfId="43" applyFont="1" applyBorder="1" applyAlignment="1">
      <alignment horizontal="left" vertical="center"/>
    </xf>
    <xf numFmtId="0" fontId="63" fillId="24" borderId="41" xfId="43" applyFont="1" applyFill="1" applyBorder="1" applyAlignment="1">
      <alignment horizontal="center" vertical="center"/>
    </xf>
    <xf numFmtId="0" fontId="63" fillId="24" borderId="36" xfId="43" applyFont="1" applyFill="1" applyBorder="1" applyAlignment="1">
      <alignment horizontal="center" vertical="center"/>
    </xf>
    <xf numFmtId="0" fontId="63" fillId="24" borderId="182" xfId="43" applyFont="1" applyFill="1" applyBorder="1" applyAlignment="1">
      <alignment horizontal="center" vertical="center"/>
    </xf>
    <xf numFmtId="0" fontId="4" fillId="0" borderId="161" xfId="43" applyFont="1" applyBorder="1" applyAlignment="1">
      <alignment horizontal="left" vertical="center"/>
    </xf>
    <xf numFmtId="0" fontId="4" fillId="0" borderId="178" xfId="43" applyFont="1" applyBorder="1" applyAlignment="1">
      <alignment horizontal="left" vertical="center"/>
    </xf>
    <xf numFmtId="0" fontId="4" fillId="0" borderId="124" xfId="43" applyFont="1" applyBorder="1" applyAlignment="1">
      <alignment horizontal="left" vertical="center"/>
    </xf>
    <xf numFmtId="0" fontId="4" fillId="26" borderId="11" xfId="43" applyFont="1" applyFill="1" applyBorder="1" applyAlignment="1" applyProtection="1">
      <alignment horizontal="center" vertical="center"/>
      <protection locked="0"/>
    </xf>
    <xf numFmtId="0" fontId="30" fillId="0" borderId="48" xfId="0" applyFont="1" applyBorder="1" applyAlignment="1">
      <alignment horizontal="center" vertical="center"/>
    </xf>
    <xf numFmtId="0" fontId="30" fillId="0" borderId="16" xfId="0" applyFont="1" applyBorder="1" applyAlignment="1">
      <alignment horizontal="center" vertical="center"/>
    </xf>
    <xf numFmtId="0" fontId="30" fillId="27" borderId="15" xfId="43" applyFont="1" applyFill="1" applyBorder="1" applyAlignment="1">
      <alignment horizontal="center" vertical="center"/>
    </xf>
    <xf numFmtId="0" fontId="30" fillId="27" borderId="11" xfId="43" applyFont="1" applyFill="1" applyBorder="1" applyAlignment="1">
      <alignment horizontal="center" vertical="center"/>
    </xf>
    <xf numFmtId="0" fontId="30" fillId="27" borderId="134" xfId="43" applyFont="1" applyFill="1" applyBorder="1" applyAlignment="1">
      <alignment horizontal="center" vertical="center"/>
    </xf>
    <xf numFmtId="0" fontId="4" fillId="0" borderId="126" xfId="43" applyFont="1" applyBorder="1" applyAlignment="1">
      <alignment horizontal="left" vertical="center"/>
    </xf>
    <xf numFmtId="0" fontId="4" fillId="0" borderId="80" xfId="43" applyFont="1" applyBorder="1" applyAlignment="1">
      <alignment horizontal="left" vertical="center"/>
    </xf>
    <xf numFmtId="0" fontId="4" fillId="0" borderId="172" xfId="43" applyFont="1" applyBorder="1" applyAlignment="1">
      <alignment horizontal="left" vertical="center"/>
    </xf>
    <xf numFmtId="0" fontId="22" fillId="0" borderId="48" xfId="43" applyFont="1" applyBorder="1" applyAlignment="1">
      <alignment horizontal="left" vertical="center"/>
    </xf>
    <xf numFmtId="0" fontId="22" fillId="0" borderId="11" xfId="43" applyFont="1" applyBorder="1" applyAlignment="1">
      <alignment horizontal="left" vertical="center"/>
    </xf>
    <xf numFmtId="0" fontId="22" fillId="0" borderId="16" xfId="43" applyFont="1" applyBorder="1" applyAlignment="1">
      <alignment horizontal="left" vertical="center"/>
    </xf>
    <xf numFmtId="0" fontId="30" fillId="27" borderId="123" xfId="43" applyFont="1" applyFill="1" applyBorder="1" applyAlignment="1">
      <alignment horizontal="center" vertical="center"/>
    </xf>
    <xf numFmtId="0" fontId="30" fillId="27" borderId="178" xfId="43" applyFont="1" applyFill="1" applyBorder="1" applyAlignment="1">
      <alignment horizontal="center" vertical="center"/>
    </xf>
    <xf numFmtId="0" fontId="30" fillId="27" borderId="186" xfId="43" applyFont="1" applyFill="1" applyBorder="1" applyAlignment="1">
      <alignment horizontal="center" vertical="center"/>
    </xf>
    <xf numFmtId="0" fontId="30" fillId="0" borderId="48" xfId="43" applyFont="1" applyBorder="1" applyAlignment="1">
      <alignment horizontal="center" vertical="center"/>
    </xf>
    <xf numFmtId="0" fontId="30" fillId="0" borderId="16" xfId="43" applyFont="1" applyBorder="1" applyAlignment="1">
      <alignment horizontal="center" vertical="center"/>
    </xf>
    <xf numFmtId="0" fontId="30" fillId="0" borderId="161" xfId="43" applyFont="1" applyBorder="1" applyAlignment="1">
      <alignment horizontal="center" vertical="center"/>
    </xf>
    <xf numFmtId="0" fontId="30" fillId="0" borderId="124" xfId="43" applyFont="1" applyBorder="1" applyAlignment="1">
      <alignment horizontal="center" vertical="center"/>
    </xf>
    <xf numFmtId="181" fontId="30" fillId="0" borderId="15" xfId="43" applyNumberFormat="1" applyFont="1" applyBorder="1" applyAlignment="1">
      <alignment horizontal="right" vertical="center"/>
    </xf>
    <xf numFmtId="181" fontId="30" fillId="0" borderId="11" xfId="43" applyNumberFormat="1" applyFont="1" applyBorder="1" applyAlignment="1">
      <alignment horizontal="right" vertical="center"/>
    </xf>
    <xf numFmtId="181" fontId="30" fillId="0" borderId="134" xfId="43" applyNumberFormat="1" applyFont="1" applyBorder="1" applyAlignment="1">
      <alignment horizontal="right" vertical="center"/>
    </xf>
    <xf numFmtId="180" fontId="30" fillId="26" borderId="85" xfId="0" applyNumberFormat="1" applyFont="1" applyFill="1" applyBorder="1" applyAlignment="1" applyProtection="1">
      <alignment horizontal="right" vertical="center"/>
      <protection locked="0"/>
    </xf>
    <xf numFmtId="180" fontId="30" fillId="26" borderId="97" xfId="0" applyNumberFormat="1" applyFont="1" applyFill="1" applyBorder="1" applyAlignment="1" applyProtection="1">
      <alignment horizontal="right" vertical="center"/>
      <protection locked="0"/>
    </xf>
    <xf numFmtId="180" fontId="30" fillId="0" borderId="15" xfId="0" applyNumberFormat="1" applyFont="1" applyBorder="1">
      <alignment vertical="center"/>
    </xf>
    <xf numFmtId="180" fontId="30" fillId="0" borderId="11" xfId="0" applyNumberFormat="1" applyFont="1" applyBorder="1">
      <alignment vertical="center"/>
    </xf>
    <xf numFmtId="180" fontId="30" fillId="0" borderId="134" xfId="0" applyNumberFormat="1" applyFont="1" applyBorder="1">
      <alignment vertical="center"/>
    </xf>
    <xf numFmtId="0" fontId="22" fillId="28" borderId="95" xfId="43" applyFont="1" applyFill="1" applyBorder="1" applyAlignment="1">
      <alignment horizontal="center" vertical="center" textRotation="255" wrapText="1"/>
    </xf>
    <xf numFmtId="0" fontId="22" fillId="28" borderId="156" xfId="43" applyFont="1" applyFill="1" applyBorder="1" applyAlignment="1">
      <alignment horizontal="center" vertical="center" textRotation="255" wrapText="1"/>
    </xf>
    <xf numFmtId="0" fontId="22" fillId="28" borderId="202" xfId="43" applyFont="1" applyFill="1" applyBorder="1" applyAlignment="1">
      <alignment horizontal="center" vertical="center" textRotation="255" wrapText="1"/>
    </xf>
    <xf numFmtId="0" fontId="22" fillId="28" borderId="125" xfId="43" applyFont="1" applyFill="1" applyBorder="1" applyAlignment="1">
      <alignment horizontal="center" vertical="center" textRotation="255" wrapText="1"/>
    </xf>
    <xf numFmtId="0" fontId="22" fillId="28" borderId="117" xfId="43" applyFont="1" applyFill="1" applyBorder="1" applyAlignment="1">
      <alignment horizontal="center" vertical="center" textRotation="255" wrapText="1"/>
    </xf>
    <xf numFmtId="0" fontId="30" fillId="0" borderId="17" xfId="43" applyFont="1" applyBorder="1" applyAlignment="1">
      <alignment horizontal="center" vertical="center"/>
    </xf>
    <xf numFmtId="0" fontId="30" fillId="0" borderId="84" xfId="43" applyFont="1" applyBorder="1" applyAlignment="1">
      <alignment horizontal="center" vertical="center"/>
    </xf>
    <xf numFmtId="0" fontId="4" fillId="0" borderId="58" xfId="43" applyFont="1" applyBorder="1" applyAlignment="1">
      <alignment horizontal="left" vertical="center" wrapText="1"/>
    </xf>
    <xf numFmtId="0" fontId="4" fillId="0" borderId="66" xfId="43" applyFont="1" applyBorder="1" applyAlignment="1">
      <alignment horizontal="left" vertical="center" wrapText="1"/>
    </xf>
    <xf numFmtId="0" fontId="4" fillId="0" borderId="50" xfId="43" applyFont="1" applyBorder="1" applyAlignment="1">
      <alignment horizontal="center" vertical="center"/>
    </xf>
    <xf numFmtId="0" fontId="4" fillId="0" borderId="100" xfId="43" applyFont="1" applyBorder="1" applyAlignment="1">
      <alignment horizontal="center" vertical="center"/>
    </xf>
    <xf numFmtId="0" fontId="4" fillId="0" borderId="180" xfId="43" applyFont="1" applyBorder="1" applyAlignment="1">
      <alignment horizontal="center" vertical="center"/>
    </xf>
    <xf numFmtId="0" fontId="4" fillId="0" borderId="176" xfId="43" applyFont="1" applyBorder="1" applyAlignment="1">
      <alignment horizontal="center" vertical="center"/>
    </xf>
    <xf numFmtId="0" fontId="4" fillId="0" borderId="191" xfId="43" applyFont="1" applyBorder="1" applyAlignment="1">
      <alignment horizontal="center" vertical="center"/>
    </xf>
    <xf numFmtId="0" fontId="4" fillId="0" borderId="175" xfId="43" applyFont="1" applyBorder="1" applyAlignment="1">
      <alignment horizontal="center" vertical="center"/>
    </xf>
    <xf numFmtId="0" fontId="74" fillId="29" borderId="48" xfId="43" applyFont="1" applyFill="1" applyBorder="1" applyAlignment="1" applyProtection="1">
      <alignment horizontal="left" vertical="center" wrapText="1"/>
      <protection locked="0"/>
    </xf>
    <xf numFmtId="0" fontId="74" fillId="29" borderId="11" xfId="43" applyFont="1" applyFill="1" applyBorder="1" applyAlignment="1" applyProtection="1">
      <alignment horizontal="left" vertical="center" wrapText="1"/>
      <protection locked="0"/>
    </xf>
    <xf numFmtId="0" fontId="74" fillId="29" borderId="16" xfId="43" applyFont="1" applyFill="1" applyBorder="1" applyAlignment="1" applyProtection="1">
      <alignment horizontal="left" vertical="center" wrapText="1"/>
      <protection locked="0"/>
    </xf>
    <xf numFmtId="0" fontId="4" fillId="28" borderId="216" xfId="43" applyFont="1" applyFill="1" applyBorder="1" applyAlignment="1">
      <alignment horizontal="left" vertical="center"/>
    </xf>
    <xf numFmtId="0" fontId="4" fillId="28" borderId="71" xfId="43" applyFont="1" applyFill="1" applyBorder="1" applyAlignment="1">
      <alignment horizontal="left" vertical="center"/>
    </xf>
    <xf numFmtId="0" fontId="4" fillId="28" borderId="192" xfId="43" applyFont="1" applyFill="1" applyBorder="1" applyAlignment="1">
      <alignment horizontal="left" vertical="center"/>
    </xf>
    <xf numFmtId="0" fontId="4" fillId="28" borderId="48" xfId="43" applyFont="1" applyFill="1" applyBorder="1" applyAlignment="1">
      <alignment horizontal="left" vertical="center"/>
    </xf>
    <xf numFmtId="0" fontId="4" fillId="28" borderId="11" xfId="43" applyFont="1" applyFill="1" applyBorder="1" applyAlignment="1">
      <alignment horizontal="left" vertical="center"/>
    </xf>
    <xf numFmtId="0" fontId="4" fillId="28" borderId="16" xfId="43" applyFont="1" applyFill="1" applyBorder="1" applyAlignment="1">
      <alignment horizontal="left" vertical="center"/>
    </xf>
    <xf numFmtId="0" fontId="74" fillId="0" borderId="42" xfId="43" applyFont="1" applyBorder="1" applyAlignment="1">
      <alignment horizontal="left" vertical="center" wrapText="1"/>
    </xf>
    <xf numFmtId="0" fontId="74" fillId="0" borderId="80" xfId="43" applyFont="1" applyBorder="1" applyAlignment="1">
      <alignment horizontal="left" vertical="center" wrapText="1"/>
    </xf>
    <xf numFmtId="0" fontId="74" fillId="0" borderId="172" xfId="43" applyFont="1" applyBorder="1" applyAlignment="1">
      <alignment horizontal="left" vertical="center" wrapText="1"/>
    </xf>
    <xf numFmtId="0" fontId="24" fillId="24" borderId="21" xfId="43" applyFont="1" applyFill="1" applyBorder="1" applyAlignment="1">
      <alignment horizontal="center" vertical="center" wrapText="1"/>
    </xf>
    <xf numFmtId="0" fontId="24" fillId="24" borderId="171" xfId="43" applyFont="1" applyFill="1" applyBorder="1" applyAlignment="1">
      <alignment horizontal="center" vertical="center" wrapText="1"/>
    </xf>
    <xf numFmtId="180" fontId="26" fillId="0" borderId="154" xfId="43" applyNumberFormat="1" applyFont="1" applyBorder="1" applyAlignment="1">
      <alignment horizontal="right" vertical="center"/>
    </xf>
    <xf numFmtId="180" fontId="26" fillId="0" borderId="91" xfId="43" applyNumberFormat="1" applyFont="1" applyBorder="1" applyAlignment="1">
      <alignment horizontal="right" vertical="center"/>
    </xf>
    <xf numFmtId="0" fontId="24" fillId="24" borderId="65" xfId="43" applyFont="1" applyFill="1" applyBorder="1" applyAlignment="1">
      <alignment horizontal="center" vertical="center" textRotation="255" wrapText="1"/>
    </xf>
    <xf numFmtId="0" fontId="24" fillId="24" borderId="68" xfId="43" applyFont="1" applyFill="1" applyBorder="1" applyAlignment="1">
      <alignment horizontal="center" vertical="center" textRotation="255" wrapText="1"/>
    </xf>
    <xf numFmtId="0" fontId="24" fillId="24" borderId="69" xfId="43" applyFont="1" applyFill="1" applyBorder="1" applyAlignment="1">
      <alignment horizontal="center" vertical="center" textRotation="255" wrapText="1"/>
    </xf>
    <xf numFmtId="0" fontId="4" fillId="0" borderId="134" xfId="43" applyFont="1" applyBorder="1" applyAlignment="1">
      <alignment vertical="center" wrapText="1"/>
    </xf>
    <xf numFmtId="0" fontId="4" fillId="0" borderId="134" xfId="43" applyFont="1" applyBorder="1">
      <alignment vertical="center"/>
    </xf>
    <xf numFmtId="0" fontId="22" fillId="0" borderId="155" xfId="43" applyFont="1" applyBorder="1" applyAlignment="1">
      <alignment horizontal="center" vertical="center" wrapText="1"/>
    </xf>
    <xf numFmtId="0" fontId="22" fillId="0" borderId="184" xfId="43" applyFont="1" applyBorder="1" applyAlignment="1">
      <alignment horizontal="center" vertical="center" wrapText="1"/>
    </xf>
    <xf numFmtId="0" fontId="74" fillId="0" borderId="79" xfId="43" applyFont="1" applyBorder="1" applyAlignment="1">
      <alignment horizontal="center" vertical="center" wrapText="1"/>
    </xf>
    <xf numFmtId="0" fontId="74" fillId="0" borderId="115" xfId="43" applyFont="1" applyBorder="1" applyAlignment="1">
      <alignment horizontal="center" vertical="center" wrapText="1"/>
    </xf>
    <xf numFmtId="0" fontId="74" fillId="0" borderId="177" xfId="43" applyFont="1" applyBorder="1" applyAlignment="1">
      <alignment horizontal="center" vertical="center" wrapText="1"/>
    </xf>
    <xf numFmtId="180" fontId="30" fillId="0" borderId="15" xfId="43" applyNumberFormat="1" applyFont="1" applyBorder="1">
      <alignment vertical="center"/>
    </xf>
    <xf numFmtId="180" fontId="30" fillId="0" borderId="11" xfId="43" applyNumberFormat="1" applyFont="1" applyBorder="1">
      <alignment vertical="center"/>
    </xf>
    <xf numFmtId="180" fontId="30" fillId="0" borderId="134" xfId="43" applyNumberFormat="1" applyFont="1" applyBorder="1">
      <alignment vertical="center"/>
    </xf>
    <xf numFmtId="180" fontId="30" fillId="0" borderId="45" xfId="43" applyNumberFormat="1" applyFont="1" applyBorder="1">
      <alignment vertical="center"/>
    </xf>
    <xf numFmtId="180" fontId="30" fillId="0" borderId="43" xfId="43" applyNumberFormat="1" applyFont="1" applyBorder="1">
      <alignment vertical="center"/>
    </xf>
    <xf numFmtId="180" fontId="30" fillId="0" borderId="133" xfId="43" applyNumberFormat="1" applyFont="1" applyBorder="1">
      <alignment vertical="center"/>
    </xf>
    <xf numFmtId="0" fontId="58" fillId="26" borderId="90" xfId="0" applyFont="1" applyFill="1" applyBorder="1" applyAlignment="1" applyProtection="1">
      <alignment horizontal="left" vertical="center"/>
      <protection locked="0"/>
    </xf>
    <xf numFmtId="0" fontId="58" fillId="26" borderId="91" xfId="0" applyFont="1" applyFill="1" applyBorder="1" applyAlignment="1" applyProtection="1">
      <alignment horizontal="left" vertical="center"/>
      <protection locked="0"/>
    </xf>
    <xf numFmtId="0" fontId="58" fillId="26" borderId="20" xfId="0" applyFont="1" applyFill="1" applyBorder="1" applyAlignment="1" applyProtection="1">
      <alignment horizontal="left" vertical="center"/>
      <protection locked="0"/>
    </xf>
    <xf numFmtId="0" fontId="63" fillId="24" borderId="167" xfId="43" applyFont="1" applyFill="1" applyBorder="1" applyAlignment="1">
      <alignment horizontal="center" vertical="center"/>
    </xf>
    <xf numFmtId="0" fontId="51" fillId="24" borderId="41" xfId="43" applyFont="1" applyFill="1" applyBorder="1" applyAlignment="1">
      <alignment horizontal="center" vertical="center"/>
    </xf>
    <xf numFmtId="0" fontId="51" fillId="24" borderId="36" xfId="43" applyFont="1" applyFill="1" applyBorder="1" applyAlignment="1">
      <alignment horizontal="center" vertical="center"/>
    </xf>
    <xf numFmtId="0" fontId="51" fillId="24" borderId="182" xfId="43" applyFont="1" applyFill="1" applyBorder="1" applyAlignment="1">
      <alignment horizontal="center" vertical="center"/>
    </xf>
    <xf numFmtId="0" fontId="56" fillId="24" borderId="138" xfId="0" applyFont="1" applyFill="1" applyBorder="1" applyAlignment="1">
      <alignment horizontal="center" vertical="center" wrapText="1"/>
    </xf>
    <xf numFmtId="0" fontId="56" fillId="24" borderId="140" xfId="0" applyFont="1" applyFill="1" applyBorder="1" applyAlignment="1">
      <alignment horizontal="center" vertical="center" wrapText="1"/>
    </xf>
    <xf numFmtId="0" fontId="1" fillId="24" borderId="163" xfId="0" applyFont="1" applyFill="1" applyBorder="1" applyAlignment="1">
      <alignment horizontal="center" vertical="center" wrapText="1"/>
    </xf>
    <xf numFmtId="0" fontId="25" fillId="24" borderId="69" xfId="0" applyFont="1" applyFill="1" applyBorder="1" applyAlignment="1">
      <alignment horizontal="center" vertical="center"/>
    </xf>
    <xf numFmtId="0" fontId="35" fillId="0" borderId="19" xfId="0" applyFont="1" applyBorder="1" applyAlignment="1">
      <alignment horizontal="center" vertical="center"/>
    </xf>
    <xf numFmtId="0" fontId="35" fillId="0" borderId="72" xfId="0" applyFont="1" applyBorder="1" applyAlignment="1">
      <alignment horizontal="center" vertical="center"/>
    </xf>
    <xf numFmtId="0" fontId="25" fillId="24" borderId="164" xfId="0" applyFont="1" applyFill="1" applyBorder="1" applyAlignment="1">
      <alignment horizontal="center" vertical="center"/>
    </xf>
    <xf numFmtId="0" fontId="25" fillId="24" borderId="104" xfId="0" applyFont="1" applyFill="1" applyBorder="1" applyAlignment="1">
      <alignment horizontal="center" vertical="center"/>
    </xf>
    <xf numFmtId="0" fontId="62" fillId="25" borderId="101" xfId="0" applyFont="1" applyFill="1" applyBorder="1" applyAlignment="1">
      <alignment horizontal="center" vertical="center"/>
    </xf>
    <xf numFmtId="0" fontId="62" fillId="25" borderId="102" xfId="0" applyFont="1" applyFill="1" applyBorder="1" applyAlignment="1">
      <alignment horizontal="center" vertical="center"/>
    </xf>
    <xf numFmtId="0" fontId="62" fillId="25" borderId="103" xfId="0" applyFont="1" applyFill="1" applyBorder="1" applyAlignment="1">
      <alignment horizontal="center" vertical="center"/>
    </xf>
    <xf numFmtId="0" fontId="22" fillId="0" borderId="79" xfId="43" applyFont="1" applyBorder="1" applyAlignment="1">
      <alignment horizontal="left" vertical="center"/>
    </xf>
    <xf numFmtId="0" fontId="22" fillId="0" borderId="177" xfId="43" applyFont="1" applyBorder="1" applyAlignment="1">
      <alignment horizontal="left" vertical="center"/>
    </xf>
    <xf numFmtId="0" fontId="22" fillId="0" borderId="126" xfId="43" applyFont="1" applyBorder="1" applyAlignment="1">
      <alignment horizontal="left" vertical="center"/>
    </xf>
    <xf numFmtId="0" fontId="22" fillId="0" borderId="80" xfId="43" applyFont="1" applyBorder="1" applyAlignment="1">
      <alignment horizontal="left" vertical="center"/>
    </xf>
    <xf numFmtId="0" fontId="22" fillId="0" borderId="172" xfId="43" applyFont="1" applyBorder="1" applyAlignment="1">
      <alignment horizontal="left" vertical="center"/>
    </xf>
    <xf numFmtId="0" fontId="22" fillId="0" borderId="48" xfId="43" applyFont="1" applyBorder="1" applyAlignment="1">
      <alignment vertical="center" shrinkToFit="1"/>
    </xf>
    <xf numFmtId="0" fontId="22" fillId="0" borderId="134" xfId="43" applyFont="1" applyBorder="1" applyAlignment="1">
      <alignment vertical="center" shrinkToFit="1"/>
    </xf>
    <xf numFmtId="0" fontId="22" fillId="0" borderId="79" xfId="43" applyFont="1" applyBorder="1" applyAlignment="1">
      <alignment horizontal="center" vertical="center"/>
    </xf>
    <xf numFmtId="0" fontId="22" fillId="0" borderId="115" xfId="43" applyFont="1" applyBorder="1" applyAlignment="1">
      <alignment horizontal="center" vertical="center"/>
    </xf>
    <xf numFmtId="0" fontId="22" fillId="0" borderId="177" xfId="43" applyFont="1" applyBorder="1" applyAlignment="1">
      <alignment horizontal="center" vertical="center"/>
    </xf>
    <xf numFmtId="0" fontId="22" fillId="0" borderId="161" xfId="43" applyFont="1" applyBorder="1" applyAlignment="1">
      <alignment horizontal="left" vertical="center"/>
    </xf>
    <xf numFmtId="0" fontId="22" fillId="0" borderId="178" xfId="43" applyFont="1" applyBorder="1" applyAlignment="1">
      <alignment horizontal="left" vertical="center"/>
    </xf>
    <xf numFmtId="0" fontId="22" fillId="0" borderId="124" xfId="43" applyFont="1" applyBorder="1" applyAlignment="1">
      <alignment horizontal="left" vertical="center"/>
    </xf>
    <xf numFmtId="0" fontId="43" fillId="0" borderId="196" xfId="0" applyFont="1" applyBorder="1" applyAlignment="1">
      <alignment horizontal="center" vertical="center"/>
    </xf>
    <xf numFmtId="0" fontId="43" fillId="0" borderId="177" xfId="0" applyFont="1" applyBorder="1" applyAlignment="1">
      <alignment horizontal="center" vertical="center"/>
    </xf>
    <xf numFmtId="3" fontId="29" fillId="0" borderId="123" xfId="0" applyNumberFormat="1" applyFont="1" applyBorder="1" applyAlignment="1">
      <alignment horizontal="right" vertical="center"/>
    </xf>
    <xf numFmtId="3" fontId="29" fillId="0" borderId="178" xfId="0" applyNumberFormat="1" applyFont="1" applyBorder="1" applyAlignment="1">
      <alignment horizontal="right" vertical="center"/>
    </xf>
    <xf numFmtId="3" fontId="29" fillId="0" borderId="186" xfId="0" applyNumberFormat="1" applyFont="1" applyBorder="1" applyAlignment="1">
      <alignment horizontal="right" vertical="center"/>
    </xf>
    <xf numFmtId="3" fontId="29" fillId="0" borderId="206" xfId="0" applyNumberFormat="1" applyFont="1" applyBorder="1" applyAlignment="1">
      <alignment horizontal="right" vertical="center"/>
    </xf>
    <xf numFmtId="3" fontId="29" fillId="0" borderId="11" xfId="0" applyNumberFormat="1" applyFont="1" applyBorder="1" applyAlignment="1">
      <alignment horizontal="right" vertical="center"/>
    </xf>
    <xf numFmtId="3" fontId="29" fillId="0" borderId="107" xfId="0" applyNumberFormat="1" applyFont="1" applyBorder="1" applyAlignment="1">
      <alignment horizontal="right" vertical="center"/>
    </xf>
    <xf numFmtId="0" fontId="0" fillId="0" borderId="152" xfId="0" applyBorder="1" applyAlignment="1">
      <alignment horizontal="left" vertical="center"/>
    </xf>
    <xf numFmtId="0" fontId="0" fillId="0" borderId="34" xfId="0" applyBorder="1" applyAlignment="1">
      <alignment horizontal="left" vertical="center"/>
    </xf>
    <xf numFmtId="0" fontId="0" fillId="0" borderId="56" xfId="0" applyBorder="1" applyAlignment="1">
      <alignment horizontal="center" vertical="center"/>
    </xf>
    <xf numFmtId="0" fontId="0" fillId="0" borderId="166" xfId="0" applyBorder="1" applyAlignment="1">
      <alignment horizontal="center" vertical="center"/>
    </xf>
    <xf numFmtId="0" fontId="64" fillId="0" borderId="41" xfId="0" applyFont="1" applyBorder="1" applyAlignment="1">
      <alignment horizontal="right" vertical="center"/>
    </xf>
    <xf numFmtId="0" fontId="65" fillId="0" borderId="167" xfId="0" applyFont="1" applyBorder="1" applyAlignment="1">
      <alignment horizontal="right" vertical="center"/>
    </xf>
    <xf numFmtId="0" fontId="52" fillId="24" borderId="34" xfId="0" applyFont="1" applyFill="1" applyBorder="1" applyAlignment="1">
      <alignment horizontal="center" vertical="center"/>
    </xf>
    <xf numFmtId="0" fontId="0" fillId="26" borderId="41" xfId="0" applyFill="1" applyBorder="1" applyAlignment="1" applyProtection="1">
      <alignment horizontal="left" vertical="center"/>
      <protection locked="0"/>
    </xf>
    <xf numFmtId="0" fontId="0" fillId="26" borderId="36" xfId="0" applyFill="1" applyBorder="1" applyAlignment="1" applyProtection="1">
      <alignment horizontal="left" vertical="center"/>
      <protection locked="0"/>
    </xf>
    <xf numFmtId="4" fontId="27" fillId="0" borderId="152" xfId="0" applyNumberFormat="1" applyFont="1" applyBorder="1" applyAlignment="1">
      <alignment horizontal="right" vertical="center"/>
    </xf>
    <xf numFmtId="4" fontId="0" fillId="0" borderId="34" xfId="0" applyNumberFormat="1" applyBorder="1" applyAlignment="1">
      <alignment horizontal="right" vertical="center"/>
    </xf>
    <xf numFmtId="4" fontId="27" fillId="0" borderId="41" xfId="0" applyNumberFormat="1" applyFont="1" applyBorder="1" applyAlignment="1">
      <alignment horizontal="right" vertical="center"/>
    </xf>
    <xf numFmtId="4" fontId="27" fillId="0" borderId="36" xfId="0" applyNumberFormat="1" applyFont="1" applyBorder="1" applyAlignment="1">
      <alignment horizontal="right" vertical="center"/>
    </xf>
    <xf numFmtId="0" fontId="0" fillId="26" borderId="165" xfId="0" applyFill="1" applyBorder="1" applyAlignment="1" applyProtection="1">
      <alignment horizontal="left" vertical="center"/>
      <protection locked="0"/>
    </xf>
    <xf numFmtId="0" fontId="0" fillId="26" borderId="38" xfId="0" applyFill="1" applyBorder="1" applyAlignment="1" applyProtection="1">
      <alignment horizontal="left" vertical="center"/>
      <protection locked="0"/>
    </xf>
    <xf numFmtId="4" fontId="27" fillId="0" borderId="165" xfId="0" applyNumberFormat="1" applyFont="1" applyBorder="1" applyAlignment="1">
      <alignment horizontal="right" vertical="center"/>
    </xf>
    <xf numFmtId="4" fontId="27" fillId="0" borderId="38" xfId="0" applyNumberFormat="1" applyFont="1" applyBorder="1" applyAlignment="1">
      <alignment horizontal="right" vertical="center"/>
    </xf>
    <xf numFmtId="0" fontId="22" fillId="0" borderId="115" xfId="43" applyFont="1" applyBorder="1" applyAlignment="1">
      <alignment horizontal="left" vertical="center"/>
    </xf>
    <xf numFmtId="0" fontId="22" fillId="0" borderId="79" xfId="43" applyFont="1" applyBorder="1" applyAlignment="1">
      <alignment vertical="center" wrapText="1"/>
    </xf>
    <xf numFmtId="0" fontId="22" fillId="0" borderId="177" xfId="43" applyFont="1" applyBorder="1" applyAlignment="1">
      <alignment vertical="center" wrapText="1"/>
    </xf>
    <xf numFmtId="0" fontId="22" fillId="0" borderId="42" xfId="43" applyFont="1" applyBorder="1" applyAlignment="1">
      <alignment horizontal="left" vertical="center" wrapText="1"/>
    </xf>
    <xf numFmtId="0" fontId="22" fillId="0" borderId="80" xfId="43" applyFont="1" applyBorder="1" applyAlignment="1">
      <alignment horizontal="left" vertical="center" wrapText="1"/>
    </xf>
    <xf numFmtId="0" fontId="22" fillId="0" borderId="162" xfId="43" applyFont="1" applyBorder="1" applyAlignment="1">
      <alignment horizontal="left" vertical="center" wrapText="1"/>
    </xf>
    <xf numFmtId="0" fontId="22" fillId="0" borderId="161" xfId="43" applyFont="1" applyBorder="1" applyAlignment="1">
      <alignment vertical="center" shrinkToFit="1"/>
    </xf>
    <xf numFmtId="0" fontId="22" fillId="0" borderId="186" xfId="43" applyFont="1" applyBorder="1" applyAlignment="1">
      <alignment vertical="center" shrinkToFit="1"/>
    </xf>
    <xf numFmtId="3" fontId="29" fillId="26" borderId="15" xfId="0" applyNumberFormat="1" applyFont="1" applyFill="1" applyBorder="1" applyAlignment="1" applyProtection="1">
      <alignment horizontal="right" vertical="center"/>
      <protection locked="0"/>
    </xf>
    <xf numFmtId="3" fontId="29" fillId="26" borderId="11" xfId="0" applyNumberFormat="1" applyFont="1" applyFill="1" applyBorder="1" applyAlignment="1" applyProtection="1">
      <alignment horizontal="right" vertical="center"/>
      <protection locked="0"/>
    </xf>
    <xf numFmtId="3" fontId="29" fillId="26" borderId="134" xfId="0" applyNumberFormat="1" applyFont="1" applyFill="1" applyBorder="1" applyAlignment="1" applyProtection="1">
      <alignment horizontal="right" vertical="center"/>
      <protection locked="0"/>
    </xf>
    <xf numFmtId="0" fontId="22" fillId="0" borderId="218" xfId="43" applyFont="1" applyBorder="1" applyAlignment="1">
      <alignment horizontal="center" vertical="center"/>
    </xf>
    <xf numFmtId="0" fontId="22" fillId="0" borderId="219" xfId="43" applyFont="1" applyBorder="1" applyAlignment="1">
      <alignment horizontal="center" vertical="center"/>
    </xf>
    <xf numFmtId="0" fontId="22" fillId="0" borderId="220" xfId="43" applyFont="1" applyBorder="1" applyAlignment="1">
      <alignment horizontal="center" vertical="center"/>
    </xf>
    <xf numFmtId="3" fontId="29" fillId="0" borderId="15" xfId="0" applyNumberFormat="1" applyFont="1" applyBorder="1" applyAlignment="1">
      <alignment horizontal="right" vertical="center"/>
    </xf>
    <xf numFmtId="3" fontId="29" fillId="26" borderId="45" xfId="0" applyNumberFormat="1" applyFont="1" applyFill="1" applyBorder="1" applyAlignment="1" applyProtection="1">
      <alignment horizontal="right" vertical="center"/>
      <protection locked="0"/>
    </xf>
    <xf numFmtId="3" fontId="29" fillId="26" borderId="43" xfId="0" applyNumberFormat="1" applyFont="1" applyFill="1" applyBorder="1" applyAlignment="1" applyProtection="1">
      <alignment horizontal="right" vertical="center"/>
      <protection locked="0"/>
    </xf>
    <xf numFmtId="3" fontId="29" fillId="26" borderId="133" xfId="0" applyNumberFormat="1" applyFont="1" applyFill="1" applyBorder="1" applyAlignment="1" applyProtection="1">
      <alignment horizontal="right" vertical="center"/>
      <protection locked="0"/>
    </xf>
    <xf numFmtId="3" fontId="29" fillId="0" borderId="43" xfId="0" applyNumberFormat="1" applyFont="1" applyBorder="1" applyAlignment="1">
      <alignment horizontal="right" vertical="center"/>
    </xf>
    <xf numFmtId="3" fontId="29" fillId="0" borderId="106" xfId="0" applyNumberFormat="1" applyFont="1" applyBorder="1" applyAlignment="1">
      <alignment horizontal="right" vertical="center"/>
    </xf>
    <xf numFmtId="3" fontId="29" fillId="0" borderId="58" xfId="0" applyNumberFormat="1" applyFont="1" applyBorder="1" applyAlignment="1">
      <alignment horizontal="right" vertical="center"/>
    </xf>
    <xf numFmtId="3" fontId="29" fillId="0" borderId="108" xfId="0" applyNumberFormat="1" applyFont="1" applyBorder="1" applyAlignment="1">
      <alignment horizontal="right" vertical="center"/>
    </xf>
    <xf numFmtId="184" fontId="29" fillId="0" borderId="15" xfId="45" applyNumberFormat="1" applyFont="1" applyBorder="1" applyAlignment="1" applyProtection="1">
      <alignment horizontal="right" vertical="center"/>
    </xf>
    <xf numFmtId="184" fontId="29" fillId="0" borderId="107" xfId="45" applyNumberFormat="1" applyFont="1" applyBorder="1" applyAlignment="1" applyProtection="1">
      <alignment horizontal="right"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スタイル 1" xfId="25" xr:uid="{00000000-0005-0000-0000-000018000000}"/>
    <cellStyle name="タイトル 2" xfId="26" xr:uid="{00000000-0005-0000-0000-000019000000}"/>
    <cellStyle name="チェック セル 2" xfId="27" xr:uid="{00000000-0005-0000-0000-00001A000000}"/>
    <cellStyle name="どちらでもない 2" xfId="28" xr:uid="{00000000-0005-0000-0000-00001B000000}"/>
    <cellStyle name="パーセント" xfId="46" builtinId="5"/>
    <cellStyle name="メモ 2" xfId="29" xr:uid="{00000000-0005-0000-0000-00001D000000}"/>
    <cellStyle name="リンク セル 2" xfId="30" xr:uid="{00000000-0005-0000-0000-00001E000000}"/>
    <cellStyle name="悪い 2" xfId="31" xr:uid="{00000000-0005-0000-0000-00001F000000}"/>
    <cellStyle name="計算 2" xfId="32" xr:uid="{00000000-0005-0000-0000-000020000000}"/>
    <cellStyle name="警告文 2" xfId="33" xr:uid="{00000000-0005-0000-0000-000021000000}"/>
    <cellStyle name="桁区切り" xfId="45" builtinId="6"/>
    <cellStyle name="桁区切り 2" xfId="34"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ellStyle name="標準 2" xfId="43" xr:uid="{00000000-0005-0000-0000-00002D000000}"/>
    <cellStyle name="良い 2" xfId="44" xr:uid="{00000000-0005-0000-0000-00002E000000}"/>
  </cellStyles>
  <dxfs count="0"/>
  <tableStyles count="0" defaultTableStyle="TableStyleMedium9" defaultPivotStyle="PivotStyleLight16"/>
  <colors>
    <mruColors>
      <color rgb="FFFFFF99"/>
      <color rgb="FFF79646"/>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495301</xdr:colOff>
      <xdr:row>5</xdr:row>
      <xdr:rowOff>85730</xdr:rowOff>
    </xdr:from>
    <xdr:to>
      <xdr:col>27</xdr:col>
      <xdr:colOff>601119</xdr:colOff>
      <xdr:row>53</xdr:row>
      <xdr:rowOff>45992</xdr:rowOff>
    </xdr:to>
    <xdr:grpSp>
      <xdr:nvGrpSpPr>
        <xdr:cNvPr id="7" name="グループ化 6">
          <a:extLst>
            <a:ext uri="{FF2B5EF4-FFF2-40B4-BE49-F238E27FC236}">
              <a16:creationId xmlns:a16="http://schemas.microsoft.com/office/drawing/2014/main" id="{C790189F-679C-1267-17BF-D21AC6347ECB}"/>
            </a:ext>
          </a:extLst>
        </xdr:cNvPr>
        <xdr:cNvGrpSpPr>
          <a:grpSpLocks noChangeAspect="1"/>
        </xdr:cNvGrpSpPr>
      </xdr:nvGrpSpPr>
      <xdr:grpSpPr>
        <a:xfrm>
          <a:off x="10363201" y="1171580"/>
          <a:ext cx="4982618" cy="7491362"/>
          <a:chOff x="17716500" y="6486525"/>
          <a:chExt cx="5553850" cy="7478169"/>
        </a:xfrm>
      </xdr:grpSpPr>
      <xdr:pic>
        <xdr:nvPicPr>
          <xdr:cNvPr id="2" name="図 1">
            <a:extLst>
              <a:ext uri="{FF2B5EF4-FFF2-40B4-BE49-F238E27FC236}">
                <a16:creationId xmlns:a16="http://schemas.microsoft.com/office/drawing/2014/main" id="{64DC524C-A1FC-5B76-41AF-EA0E3CBB2723}"/>
              </a:ext>
            </a:extLst>
          </xdr:cNvPr>
          <xdr:cNvPicPr>
            <a:picLocks noChangeAspect="1"/>
          </xdr:cNvPicPr>
        </xdr:nvPicPr>
        <xdr:blipFill>
          <a:blip xmlns:r="http://schemas.openxmlformats.org/officeDocument/2006/relationships" r:embed="rId1"/>
          <a:stretch>
            <a:fillRect/>
          </a:stretch>
        </xdr:blipFill>
        <xdr:spPr>
          <a:xfrm>
            <a:off x="17716500" y="6486525"/>
            <a:ext cx="5553850" cy="7478169"/>
          </a:xfrm>
          <a:prstGeom prst="rect">
            <a:avLst/>
          </a:prstGeom>
        </xdr:spPr>
      </xdr:pic>
      <xdr:sp macro="" textlink="">
        <xdr:nvSpPr>
          <xdr:cNvPr id="4" name="正方形/長方形 3">
            <a:extLst>
              <a:ext uri="{FF2B5EF4-FFF2-40B4-BE49-F238E27FC236}">
                <a16:creationId xmlns:a16="http://schemas.microsoft.com/office/drawing/2014/main" id="{808EB23B-290D-D7E3-D0B0-839DC95AFBB1}"/>
              </a:ext>
            </a:extLst>
          </xdr:cNvPr>
          <xdr:cNvSpPr/>
        </xdr:nvSpPr>
        <xdr:spPr>
          <a:xfrm>
            <a:off x="17792698" y="9982200"/>
            <a:ext cx="5400000" cy="1104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33574DDB-B97A-4B9C-9920-83AB75444480}"/>
              </a:ext>
            </a:extLst>
          </xdr:cNvPr>
          <xdr:cNvSpPr/>
        </xdr:nvSpPr>
        <xdr:spPr>
          <a:xfrm>
            <a:off x="17802225" y="11144250"/>
            <a:ext cx="5400000" cy="2700000"/>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tabColor rgb="FFFF99CC"/>
  </sheetPr>
  <dimension ref="A1:X105"/>
  <sheetViews>
    <sheetView showGridLines="0" tabSelected="1" view="pageBreakPreview" zoomScaleNormal="100" zoomScaleSheetLayoutView="100" workbookViewId="0">
      <selection activeCell="F6" sqref="F6:G7"/>
    </sheetView>
  </sheetViews>
  <sheetFormatPr defaultRowHeight="13"/>
  <cols>
    <col min="1" max="1" width="2.6328125" customWidth="1"/>
    <col min="2" max="2" width="1.6328125" customWidth="1"/>
    <col min="3" max="3" width="2.26953125" customWidth="1"/>
    <col min="4" max="4" width="11.90625" customWidth="1"/>
    <col min="5" max="5" width="8.6328125" customWidth="1"/>
    <col min="6" max="6" width="5.6328125" customWidth="1"/>
    <col min="7" max="7" width="7.6328125" customWidth="1"/>
    <col min="8" max="8" width="9.90625" customWidth="1"/>
    <col min="9" max="11" width="8.6328125" customWidth="1"/>
    <col min="12" max="12" width="6.6328125" customWidth="1"/>
    <col min="13" max="14" width="8.6328125" customWidth="1"/>
    <col min="15" max="15" width="2.6328125" customWidth="1"/>
    <col min="16" max="16" width="8.26953125" customWidth="1"/>
  </cols>
  <sheetData>
    <row r="1" spans="2:22" ht="6.75" customHeight="1" thickBot="1"/>
    <row r="2" spans="2:22" ht="20.149999999999999" customHeight="1" thickBot="1">
      <c r="B2" s="429" t="s">
        <v>224</v>
      </c>
      <c r="C2" s="58"/>
      <c r="D2" s="58"/>
      <c r="E2" s="58"/>
      <c r="F2" s="58"/>
      <c r="G2" s="58"/>
      <c r="H2" s="58"/>
      <c r="I2" s="58"/>
      <c r="J2" s="58"/>
      <c r="K2" s="58"/>
      <c r="L2" s="58"/>
      <c r="M2" s="58"/>
      <c r="N2" s="59"/>
    </row>
    <row r="3" spans="2:22" ht="18" customHeight="1" thickBot="1">
      <c r="B3" s="121" t="s">
        <v>131</v>
      </c>
      <c r="C3" s="121"/>
    </row>
    <row r="4" spans="2:22" ht="21" customHeight="1" thickBot="1">
      <c r="B4" s="42" t="s">
        <v>54</v>
      </c>
      <c r="C4" s="150"/>
      <c r="D4" s="43"/>
      <c r="E4" s="43"/>
      <c r="F4" s="438" t="str">
        <f>IF('2-1_使用量'!G4="","",'2-1_使用量'!G4)</f>
        <v/>
      </c>
      <c r="G4" s="439"/>
      <c r="H4" s="439"/>
      <c r="I4" s="439"/>
      <c r="J4" s="439"/>
      <c r="K4" s="439"/>
      <c r="L4" s="440"/>
      <c r="M4" s="356" t="s">
        <v>204</v>
      </c>
      <c r="N4" s="371" t="str">
        <f>IF('1_排出係数'!O4="","",'1_排出係数'!O4)</f>
        <v/>
      </c>
    </row>
    <row r="5" spans="2:22" ht="5.15" customHeight="1" thickBot="1"/>
    <row r="6" spans="2:22" ht="12" customHeight="1">
      <c r="B6" s="489" t="s">
        <v>79</v>
      </c>
      <c r="C6" s="490"/>
      <c r="D6" s="490"/>
      <c r="E6" s="491"/>
      <c r="F6" s="514">
        <f>IF(M90="","",ROUND(M90*'1_排出係数'!$J$78,2))</f>
        <v>0</v>
      </c>
      <c r="G6" s="515"/>
      <c r="H6" s="521" t="s">
        <v>57</v>
      </c>
      <c r="J6" s="508" t="s">
        <v>125</v>
      </c>
      <c r="K6" s="509"/>
      <c r="L6" s="509"/>
      <c r="M6" s="518" t="s">
        <v>124</v>
      </c>
      <c r="N6" s="486" t="s">
        <v>82</v>
      </c>
      <c r="P6" s="485"/>
      <c r="Q6" s="485"/>
      <c r="R6" s="485"/>
      <c r="S6" s="485"/>
      <c r="T6" s="485"/>
    </row>
    <row r="7" spans="2:22" ht="12" customHeight="1">
      <c r="B7" s="492"/>
      <c r="C7" s="493"/>
      <c r="D7" s="493"/>
      <c r="E7" s="494"/>
      <c r="F7" s="516" t="e">
        <f>IF(L87="","",ROUND(L87*'1_排出係数'!$J$78,0))</f>
        <v>#VALUE!</v>
      </c>
      <c r="G7" s="517"/>
      <c r="H7" s="507"/>
      <c r="J7" s="510"/>
      <c r="K7" s="511"/>
      <c r="L7" s="511"/>
      <c r="M7" s="519"/>
      <c r="N7" s="487"/>
      <c r="P7" s="485"/>
      <c r="Q7" s="485"/>
      <c r="R7" s="485"/>
      <c r="S7" s="485"/>
      <c r="T7" s="485"/>
    </row>
    <row r="8" spans="2:22" ht="12" customHeight="1">
      <c r="B8" s="495" t="s">
        <v>138</v>
      </c>
      <c r="C8" s="496"/>
      <c r="D8" s="496"/>
      <c r="E8" s="497"/>
      <c r="F8" s="470">
        <f>ROUNDDOWN(N90,2)</f>
        <v>0</v>
      </c>
      <c r="G8" s="471"/>
      <c r="H8" s="483" t="s">
        <v>58</v>
      </c>
      <c r="J8" s="510"/>
      <c r="K8" s="511"/>
      <c r="L8" s="511"/>
      <c r="M8" s="519"/>
      <c r="N8" s="487"/>
      <c r="P8" s="485"/>
      <c r="Q8" s="485"/>
      <c r="R8" s="485"/>
      <c r="S8" s="485"/>
      <c r="T8" s="485"/>
    </row>
    <row r="9" spans="2:22" ht="12" customHeight="1">
      <c r="B9" s="498"/>
      <c r="C9" s="499"/>
      <c r="D9" s="499"/>
      <c r="E9" s="500"/>
      <c r="F9" s="516"/>
      <c r="G9" s="517"/>
      <c r="H9" s="507"/>
      <c r="J9" s="512"/>
      <c r="K9" s="513"/>
      <c r="L9" s="513"/>
      <c r="M9" s="520"/>
      <c r="N9" s="488"/>
      <c r="P9" s="485"/>
      <c r="Q9" s="485"/>
      <c r="R9" s="485"/>
      <c r="S9" s="485"/>
      <c r="T9" s="485"/>
    </row>
    <row r="10" spans="2:22" ht="12" customHeight="1">
      <c r="B10" s="501" t="s">
        <v>56</v>
      </c>
      <c r="C10" s="502"/>
      <c r="D10" s="502"/>
      <c r="E10" s="503"/>
      <c r="F10" s="470">
        <f>M105</f>
        <v>0</v>
      </c>
      <c r="G10" s="471"/>
      <c r="H10" s="483" t="s">
        <v>58</v>
      </c>
      <c r="J10" s="48" t="s">
        <v>75</v>
      </c>
      <c r="K10" s="49"/>
      <c r="L10" s="49"/>
      <c r="M10" s="44">
        <f ca="1">SUMPRODUCT(SUMIF(INDIRECT("'2-"&amp;ROW($A$1:$A$20)&amp;"_使用量'"&amp;"!M8"),"&gt;=3000",INDIRECT("'2-"&amp;ROW($A$1:$A$20)&amp;"_使用量'"&amp;"!M5"))*1)</f>
        <v>0</v>
      </c>
      <c r="N10" s="430">
        <f ca="1">ROUNDDOWN(P10,2)</f>
        <v>0</v>
      </c>
      <c r="P10" s="92" cm="1">
        <f t="array" aca="1" ref="P10" ca="1">SUMPRODUCT(SUMIF(INDIRECT("'2-"&amp;ROW($A$1:$A$20)&amp;"_使用量'"&amp;"!M8"),"&gt;=3000",INDIRECT("'2-"&amp;ROW($A$1:$A$20)&amp;"_使用量'"&amp;"!N88"))*1)</f>
        <v>0</v>
      </c>
      <c r="Q10" s="93"/>
      <c r="R10" s="93"/>
      <c r="S10" s="94"/>
      <c r="T10" s="95"/>
    </row>
    <row r="11" spans="2:22" ht="12" customHeight="1">
      <c r="B11" s="504"/>
      <c r="C11" s="505"/>
      <c r="D11" s="505"/>
      <c r="E11" s="506"/>
      <c r="F11" s="516"/>
      <c r="G11" s="517"/>
      <c r="H11" s="507"/>
      <c r="J11" s="50" t="s">
        <v>76</v>
      </c>
      <c r="K11" s="51"/>
      <c r="L11" s="51"/>
      <c r="M11" s="45">
        <f ca="1">SUMPRODUCT(SUMIF(INDIRECT("'2-"&amp;ROW($A$1:$A$20)&amp;"_使用量'"&amp;"!M8"),"&gt;=1500",INDIRECT("'2-"&amp;ROW($A$1:$A$20)&amp;"_使用量'"&amp;"!M5"))*1)-M10</f>
        <v>0</v>
      </c>
      <c r="N11" s="431">
        <f ca="1">ROUNDDOWN(P11,2)</f>
        <v>0</v>
      </c>
      <c r="P11" s="427" cm="1">
        <f t="array" aca="1" ref="P11" ca="1">SUMPRODUCT(SUMIF(INDIRECT("'2-"&amp;ROW($A$1:$A$20)&amp;"_使用量'"&amp;"!M8"),"&gt;=1500",INDIRECT("'2-"&amp;ROW($A$1:$A$20)&amp;"_使用量'"&amp;"!N88"))*1)-P10</f>
        <v>0</v>
      </c>
      <c r="Q11" s="93"/>
      <c r="R11" s="93"/>
      <c r="S11" s="94"/>
      <c r="T11" s="95"/>
    </row>
    <row r="12" spans="2:22" ht="12" customHeight="1">
      <c r="B12" s="477" t="s">
        <v>83</v>
      </c>
      <c r="C12" s="478"/>
      <c r="D12" s="478"/>
      <c r="E12" s="479"/>
      <c r="F12" s="470">
        <f>IF(F8="","",IF(N90-M105&lt;0,0,ROUNDDOWN(N90-M105,2)))</f>
        <v>0</v>
      </c>
      <c r="G12" s="471"/>
      <c r="H12" s="483" t="s">
        <v>58</v>
      </c>
      <c r="J12" s="50" t="s">
        <v>77</v>
      </c>
      <c r="K12" s="51"/>
      <c r="L12" s="51"/>
      <c r="M12" s="45">
        <f ca="1">SUMPRODUCT(SUMIF(INDIRECT("'2-"&amp;ROW($A$1:$A$20)&amp;"_使用量'"&amp;"!M8"),"&gt;0",INDIRECT("'2-"&amp;ROW($A$1:$A$20)&amp;"_使用量'"&amp;"!M5"))*1)-SUM(M10:M11)</f>
        <v>0</v>
      </c>
      <c r="N12" s="431">
        <f ca="1">ROUNDDOWN(P12,2)</f>
        <v>0</v>
      </c>
      <c r="P12" s="427" cm="1">
        <f t="array" aca="1" ref="P12" ca="1">SUMPRODUCT(SUMIF(INDIRECT("'2-"&amp;ROW($A$1:$A$20)&amp;"_使用量'"&amp;"!M8"),"&gt;0",INDIRECT("'2-"&amp;ROW($A$1:$A$20)&amp;"_使用量'"&amp;"!N88"))*1)-SUM(P10:P11)</f>
        <v>0</v>
      </c>
      <c r="Q12" s="93"/>
      <c r="R12" s="93"/>
      <c r="S12" s="94"/>
      <c r="T12" s="95"/>
    </row>
    <row r="13" spans="2:22" ht="12" customHeight="1" thickBot="1">
      <c r="B13" s="480"/>
      <c r="C13" s="481"/>
      <c r="D13" s="481"/>
      <c r="E13" s="482"/>
      <c r="F13" s="472" t="str">
        <f>IF(F11="","",IF(M90-L107&lt;0,0,ROUNDDOWN(M90-L107,0)))</f>
        <v/>
      </c>
      <c r="G13" s="473"/>
      <c r="H13" s="484"/>
      <c r="J13" s="52" t="s">
        <v>78</v>
      </c>
      <c r="K13" s="53"/>
      <c r="L13" s="53"/>
      <c r="M13" s="47">
        <f ca="1">SUM(M10:M12)</f>
        <v>0</v>
      </c>
      <c r="N13" s="432">
        <f>ROUNDDOWN(N90,2)</f>
        <v>0</v>
      </c>
      <c r="P13" s="96"/>
      <c r="Q13" s="96"/>
      <c r="R13" s="96"/>
      <c r="S13" s="94"/>
      <c r="T13" s="95"/>
    </row>
    <row r="14" spans="2:22" ht="4.5" customHeight="1" thickBot="1"/>
    <row r="15" spans="2:22" s="4" customFormat="1" ht="15" customHeight="1" thickBot="1">
      <c r="B15" s="54" t="s">
        <v>30</v>
      </c>
      <c r="C15" s="55"/>
      <c r="D15" s="55"/>
      <c r="E15" s="55"/>
      <c r="F15" s="55"/>
      <c r="G15" s="55"/>
      <c r="H15" s="55"/>
      <c r="I15" s="55"/>
      <c r="J15" s="55"/>
      <c r="K15" s="55"/>
      <c r="L15" s="55"/>
      <c r="M15" s="55"/>
      <c r="N15" s="56"/>
      <c r="O15" s="2"/>
      <c r="U15"/>
      <c r="V15"/>
    </row>
    <row r="16" spans="2:22" ht="5.15" customHeight="1" thickBot="1">
      <c r="B16" s="2"/>
      <c r="C16" s="2"/>
      <c r="D16" s="2"/>
      <c r="E16" s="2"/>
      <c r="F16" s="2"/>
      <c r="G16" s="2"/>
      <c r="H16" s="2"/>
      <c r="I16" s="2"/>
      <c r="J16" s="2"/>
      <c r="K16" s="2"/>
      <c r="L16" s="2"/>
      <c r="M16" s="2"/>
      <c r="N16" s="2"/>
      <c r="O16" s="2"/>
    </row>
    <row r="17" spans="2:15" ht="15" customHeight="1">
      <c r="B17" s="12" t="s">
        <v>50</v>
      </c>
      <c r="C17" s="13"/>
      <c r="D17" s="13"/>
      <c r="E17" s="13"/>
      <c r="F17" s="13"/>
      <c r="G17" s="13"/>
      <c r="H17" s="60"/>
      <c r="I17" s="60"/>
      <c r="J17" s="60"/>
      <c r="K17" s="60"/>
      <c r="L17" s="60"/>
      <c r="M17" s="61"/>
      <c r="N17" s="61"/>
      <c r="O17" s="3"/>
    </row>
    <row r="18" spans="2:15" ht="25" customHeight="1">
      <c r="B18" s="14"/>
      <c r="C18" s="457" t="s">
        <v>46</v>
      </c>
      <c r="D18" s="458"/>
      <c r="E18" s="458"/>
      <c r="F18" s="458"/>
      <c r="G18" s="458"/>
      <c r="H18" s="474"/>
      <c r="I18" s="63" t="s">
        <v>52</v>
      </c>
      <c r="J18" s="64" t="s">
        <v>53</v>
      </c>
      <c r="K18" s="65" t="s">
        <v>51</v>
      </c>
      <c r="L18" s="66" t="s">
        <v>48</v>
      </c>
      <c r="M18" s="67" t="s">
        <v>59</v>
      </c>
      <c r="N18" s="68" t="s">
        <v>81</v>
      </c>
      <c r="O18" s="3"/>
    </row>
    <row r="19" spans="2:15" ht="11.15" customHeight="1">
      <c r="B19" s="15"/>
      <c r="C19" s="574" t="s">
        <v>165</v>
      </c>
      <c r="D19" s="160" t="s">
        <v>70</v>
      </c>
      <c r="E19" s="149"/>
      <c r="F19" s="149"/>
      <c r="G19" s="359"/>
      <c r="H19" s="157"/>
      <c r="I19" s="34">
        <f>SUM('2-1_使用量:2-20_使用量'!I17)</f>
        <v>0</v>
      </c>
      <c r="J19" s="32">
        <f>SUM('2-1_使用量:2-20_使用量'!J17)</f>
        <v>0</v>
      </c>
      <c r="K19" s="32">
        <f>SUM('2-1_使用量:2-20_使用量'!K17)</f>
        <v>0</v>
      </c>
      <c r="L19" s="5" t="s">
        <v>20</v>
      </c>
      <c r="M19" s="34">
        <f>IF(I19="","",I19*'1_排出係数'!I8)</f>
        <v>0</v>
      </c>
      <c r="N19" s="35">
        <f>IF(K19="","",K19*'1_排出係数'!I8*'1_排出係数'!L8*44/12)</f>
        <v>0</v>
      </c>
      <c r="O19" s="1"/>
    </row>
    <row r="20" spans="2:15" ht="11.15" customHeight="1">
      <c r="B20" s="15"/>
      <c r="C20" s="558"/>
      <c r="D20" s="149"/>
      <c r="E20" s="16" t="s">
        <v>71</v>
      </c>
      <c r="F20" s="17"/>
      <c r="G20" s="360"/>
      <c r="H20" s="18"/>
      <c r="I20" s="36">
        <f>SUM('2-1_使用量:2-20_使用量'!I18)</f>
        <v>0</v>
      </c>
      <c r="J20" s="33">
        <f>SUM('2-1_使用量:2-20_使用量'!J18)</f>
        <v>0</v>
      </c>
      <c r="K20" s="33">
        <f>SUM('2-1_使用量:2-20_使用量'!K18)</f>
        <v>0</v>
      </c>
      <c r="L20" s="6" t="s">
        <v>20</v>
      </c>
      <c r="M20" s="36">
        <f>IF(I20="","",I20*'1_排出係数'!I9)</f>
        <v>0</v>
      </c>
      <c r="N20" s="37">
        <f>IF(K20="","",K20*'1_排出係数'!I9*'1_排出係数'!L9*44/12)</f>
        <v>0</v>
      </c>
      <c r="O20" s="1"/>
    </row>
    <row r="21" spans="2:15" ht="11.15" customHeight="1">
      <c r="B21" s="15"/>
      <c r="C21" s="558"/>
      <c r="D21" s="17" t="s">
        <v>0</v>
      </c>
      <c r="E21" s="17"/>
      <c r="F21" s="17"/>
      <c r="G21" s="360"/>
      <c r="H21" s="18"/>
      <c r="I21" s="36">
        <f>SUM('2-1_使用量:2-20_使用量'!I19)</f>
        <v>0</v>
      </c>
      <c r="J21" s="33">
        <f>SUM('2-1_使用量:2-20_使用量'!J19)</f>
        <v>0</v>
      </c>
      <c r="K21" s="33">
        <f>SUM('2-1_使用量:2-20_使用量'!K19)</f>
        <v>0</v>
      </c>
      <c r="L21" s="6" t="s">
        <v>20</v>
      </c>
      <c r="M21" s="36">
        <f>IF(I21="","",I21*'1_排出係数'!I10)</f>
        <v>0</v>
      </c>
      <c r="N21" s="37">
        <f>IF(K21="","",K21*'1_排出係数'!I10*'1_排出係数'!L10*44/12)</f>
        <v>0</v>
      </c>
      <c r="O21" s="1"/>
    </row>
    <row r="22" spans="2:15" ht="11.15" customHeight="1">
      <c r="B22" s="15"/>
      <c r="C22" s="558"/>
      <c r="D22" s="17" t="s">
        <v>1</v>
      </c>
      <c r="E22" s="17"/>
      <c r="F22" s="17"/>
      <c r="G22" s="360"/>
      <c r="H22" s="18"/>
      <c r="I22" s="166">
        <f>SUM('2-1_使用量:2-20_使用量'!I20)</f>
        <v>0</v>
      </c>
      <c r="J22" s="167">
        <f>SUM('2-1_使用量:2-20_使用量'!J20)</f>
        <v>0</v>
      </c>
      <c r="K22" s="167">
        <f>SUM('2-1_使用量:2-20_使用量'!K20)</f>
        <v>0</v>
      </c>
      <c r="L22" s="168" t="s">
        <v>61</v>
      </c>
      <c r="M22" s="166">
        <f>IF(I22="","",I22*'1_排出係数'!I11)</f>
        <v>0</v>
      </c>
      <c r="N22" s="169">
        <f>IF(K22="","",K22*'1_排出係数'!I11*'1_排出係数'!L11*44/12)</f>
        <v>0</v>
      </c>
      <c r="O22" s="1"/>
    </row>
    <row r="23" spans="2:15" ht="11.15" customHeight="1">
      <c r="B23" s="15"/>
      <c r="C23" s="558"/>
      <c r="D23" s="17" t="s">
        <v>148</v>
      </c>
      <c r="E23" s="17"/>
      <c r="F23" s="17"/>
      <c r="G23" s="360"/>
      <c r="H23" s="18"/>
      <c r="I23" s="166">
        <f>SUM('2-1_使用量:2-20_使用量'!I21)</f>
        <v>0</v>
      </c>
      <c r="J23" s="167">
        <f>SUM('2-1_使用量:2-20_使用量'!J21)</f>
        <v>0</v>
      </c>
      <c r="K23" s="167">
        <f>SUM('2-1_使用量:2-20_使用量'!K21)</f>
        <v>0</v>
      </c>
      <c r="L23" s="168" t="s">
        <v>149</v>
      </c>
      <c r="M23" s="166">
        <f>IF(I23="","",I23*'1_排出係数'!I12)</f>
        <v>0</v>
      </c>
      <c r="N23" s="169">
        <f>IF(K23="","",K23*'1_排出係数'!I12*'1_排出係数'!L12*44/12)</f>
        <v>0</v>
      </c>
      <c r="O23" s="1"/>
    </row>
    <row r="24" spans="2:15" ht="11.15" customHeight="1">
      <c r="B24" s="15"/>
      <c r="C24" s="558"/>
      <c r="D24" s="17" t="s">
        <v>2</v>
      </c>
      <c r="E24" s="17"/>
      <c r="F24" s="17"/>
      <c r="G24" s="360"/>
      <c r="H24" s="18"/>
      <c r="I24" s="166">
        <f>SUM('2-1_使用量:2-20_使用量'!I22)</f>
        <v>0</v>
      </c>
      <c r="J24" s="167">
        <f>SUM('2-1_使用量:2-20_使用量'!J22)</f>
        <v>0</v>
      </c>
      <c r="K24" s="167">
        <f>SUM('2-1_使用量:2-20_使用量'!K22)</f>
        <v>0</v>
      </c>
      <c r="L24" s="168" t="s">
        <v>61</v>
      </c>
      <c r="M24" s="166">
        <f>IF(I24="","",I24*'1_排出係数'!I13)</f>
        <v>0</v>
      </c>
      <c r="N24" s="169">
        <f>IF(K24="","",K24*'1_排出係数'!I13*'1_排出係数'!L13*44/12)</f>
        <v>0</v>
      </c>
      <c r="O24" s="1"/>
    </row>
    <row r="25" spans="2:15" ht="11.15" customHeight="1">
      <c r="B25" s="15"/>
      <c r="C25" s="558"/>
      <c r="D25" s="17" t="s">
        <v>3</v>
      </c>
      <c r="E25" s="17"/>
      <c r="F25" s="17"/>
      <c r="G25" s="360"/>
      <c r="H25" s="18"/>
      <c r="I25" s="36">
        <f>SUM('2-1_使用量:2-20_使用量'!I23)</f>
        <v>0</v>
      </c>
      <c r="J25" s="33">
        <f>SUM('2-1_使用量:2-20_使用量'!J23)</f>
        <v>0</v>
      </c>
      <c r="K25" s="33">
        <f>SUM('2-1_使用量:2-20_使用量'!K23)</f>
        <v>0</v>
      </c>
      <c r="L25" s="6" t="s">
        <v>61</v>
      </c>
      <c r="M25" s="36">
        <f>IF(I25="","",I25*'1_排出係数'!I14)</f>
        <v>0</v>
      </c>
      <c r="N25" s="37">
        <f>IF(K25="","",K25*'1_排出係数'!I14*'1_排出係数'!L14*44/12)</f>
        <v>0</v>
      </c>
      <c r="O25" s="1"/>
    </row>
    <row r="26" spans="2:15" ht="11.15" customHeight="1">
      <c r="B26" s="15"/>
      <c r="C26" s="558"/>
      <c r="D26" s="17" t="s">
        <v>4</v>
      </c>
      <c r="E26" s="17"/>
      <c r="F26" s="17"/>
      <c r="G26" s="360"/>
      <c r="H26" s="18"/>
      <c r="I26" s="36">
        <f>SUM('2-1_使用量:2-20_使用量'!I24)</f>
        <v>0</v>
      </c>
      <c r="J26" s="33">
        <f>SUM('2-1_使用量:2-20_使用量'!J24)</f>
        <v>0</v>
      </c>
      <c r="K26" s="33">
        <f>SUM('2-1_使用量:2-20_使用量'!K24)</f>
        <v>0</v>
      </c>
      <c r="L26" s="6" t="s">
        <v>62</v>
      </c>
      <c r="M26" s="36">
        <f>IF(I26="","",I26*'1_排出係数'!I15)</f>
        <v>0</v>
      </c>
      <c r="N26" s="37">
        <f>IF(K26="","",K26*'1_排出係数'!I15*'1_排出係数'!L15*44/12)</f>
        <v>0</v>
      </c>
      <c r="O26" s="1"/>
    </row>
    <row r="27" spans="2:15" ht="11.15" customHeight="1">
      <c r="B27" s="15"/>
      <c r="C27" s="558"/>
      <c r="D27" s="17" t="s">
        <v>5</v>
      </c>
      <c r="E27" s="17"/>
      <c r="F27" s="17"/>
      <c r="G27" s="360"/>
      <c r="H27" s="18"/>
      <c r="I27" s="36">
        <f>SUM('2-1_使用量:2-20_使用量'!I25)</f>
        <v>0</v>
      </c>
      <c r="J27" s="33">
        <f>SUM('2-1_使用量:2-20_使用量'!J25)</f>
        <v>0</v>
      </c>
      <c r="K27" s="33">
        <f>SUM('2-1_使用量:2-20_使用量'!K25)</f>
        <v>0</v>
      </c>
      <c r="L27" s="6" t="s">
        <v>62</v>
      </c>
      <c r="M27" s="36">
        <f>IF(I27="","",I27*'1_排出係数'!I16)</f>
        <v>0</v>
      </c>
      <c r="N27" s="37">
        <f>IF(K27="","",K27*'1_排出係数'!I16*'1_排出係数'!L16*44/12)</f>
        <v>0</v>
      </c>
      <c r="O27" s="1"/>
    </row>
    <row r="28" spans="2:15" ht="11.15" customHeight="1">
      <c r="B28" s="15"/>
      <c r="C28" s="558"/>
      <c r="D28" s="17" t="s">
        <v>6</v>
      </c>
      <c r="E28" s="17"/>
      <c r="F28" s="17"/>
      <c r="G28" s="360"/>
      <c r="H28" s="18"/>
      <c r="I28" s="36">
        <f>SUM('2-1_使用量:2-20_使用量'!I26)</f>
        <v>0</v>
      </c>
      <c r="J28" s="33">
        <f>SUM('2-1_使用量:2-20_使用量'!J26)</f>
        <v>0</v>
      </c>
      <c r="K28" s="33">
        <f>SUM('2-1_使用量:2-20_使用量'!K26)</f>
        <v>0</v>
      </c>
      <c r="L28" s="6" t="s">
        <v>63</v>
      </c>
      <c r="M28" s="36">
        <f>IF(I28="","",I28*'1_排出係数'!I17)</f>
        <v>0</v>
      </c>
      <c r="N28" s="37">
        <f>IF(K28="","",K28*'1_排出係数'!I17*'1_排出係数'!L17*44/12)</f>
        <v>0</v>
      </c>
      <c r="O28" s="1"/>
    </row>
    <row r="29" spans="2:15" ht="11.15" customHeight="1">
      <c r="B29" s="15"/>
      <c r="C29" s="558"/>
      <c r="D29" s="17" t="s">
        <v>7</v>
      </c>
      <c r="E29" s="17"/>
      <c r="F29" s="17"/>
      <c r="G29" s="360"/>
      <c r="H29" s="18"/>
      <c r="I29" s="36">
        <f>SUM('2-1_使用量:2-20_使用量'!I27)</f>
        <v>0</v>
      </c>
      <c r="J29" s="33">
        <f>SUM('2-1_使用量:2-20_使用量'!J27)</f>
        <v>0</v>
      </c>
      <c r="K29" s="33">
        <f>SUM('2-1_使用量:2-20_使用量'!K27)</f>
        <v>0</v>
      </c>
      <c r="L29" s="6" t="s">
        <v>63</v>
      </c>
      <c r="M29" s="36">
        <f>IF(I29="","",I29*'1_排出係数'!I18)</f>
        <v>0</v>
      </c>
      <c r="N29" s="37">
        <f>IF(K29="","",K29*'1_排出係数'!I18*'1_排出係数'!L18*44/12)</f>
        <v>0</v>
      </c>
      <c r="O29" s="1"/>
    </row>
    <row r="30" spans="2:15" ht="11.15" customHeight="1">
      <c r="B30" s="15"/>
      <c r="C30" s="558"/>
      <c r="D30" s="161" t="s">
        <v>8</v>
      </c>
      <c r="E30" s="16" t="s">
        <v>64</v>
      </c>
      <c r="F30" s="17"/>
      <c r="G30" s="360"/>
      <c r="H30" s="18"/>
      <c r="I30" s="36">
        <f>SUM('2-1_使用量:2-20_使用量'!I28)</f>
        <v>0</v>
      </c>
      <c r="J30" s="33">
        <f>SUM('2-1_使用量:2-20_使用量'!J28)</f>
        <v>0</v>
      </c>
      <c r="K30" s="33">
        <f>SUM('2-1_使用量:2-20_使用量'!K28)</f>
        <v>0</v>
      </c>
      <c r="L30" s="6" t="s">
        <v>63</v>
      </c>
      <c r="M30" s="36">
        <f>IF(I30="","",I30*'1_排出係数'!I19)</f>
        <v>0</v>
      </c>
      <c r="N30" s="37">
        <f>IF(K30="","",K30*'1_排出係数'!I19*'1_排出係数'!L19*44/12)</f>
        <v>0</v>
      </c>
      <c r="O30" s="1"/>
    </row>
    <row r="31" spans="2:15" ht="11.15" customHeight="1">
      <c r="B31" s="15"/>
      <c r="C31" s="558"/>
      <c r="D31" s="162"/>
      <c r="E31" s="16" t="s">
        <v>65</v>
      </c>
      <c r="F31" s="17"/>
      <c r="G31" s="360"/>
      <c r="H31" s="18"/>
      <c r="I31" s="36">
        <f>SUM('2-1_使用量:2-20_使用量'!I29)</f>
        <v>0</v>
      </c>
      <c r="J31" s="33">
        <f>SUM('2-1_使用量:2-20_使用量'!J29)</f>
        <v>0</v>
      </c>
      <c r="K31" s="33">
        <f>SUM('2-1_使用量:2-20_使用量'!K29)</f>
        <v>0</v>
      </c>
      <c r="L31" s="361" t="s">
        <v>206</v>
      </c>
      <c r="M31" s="36">
        <f>IF(I31="","",I31*'1_排出係数'!I20)</f>
        <v>0</v>
      </c>
      <c r="N31" s="37">
        <f>IF(K31="","",K31*'1_排出係数'!I20*'1_排出係数'!L20*44/12)</f>
        <v>0</v>
      </c>
      <c r="O31" s="1"/>
    </row>
    <row r="32" spans="2:15" ht="11.15" customHeight="1">
      <c r="B32" s="15"/>
      <c r="C32" s="558"/>
      <c r="D32" s="465" t="s">
        <v>9</v>
      </c>
      <c r="E32" s="16" t="s">
        <v>66</v>
      </c>
      <c r="F32" s="17"/>
      <c r="G32" s="360"/>
      <c r="H32" s="18"/>
      <c r="I32" s="36">
        <f>SUM('2-1_使用量:2-20_使用量'!I30)</f>
        <v>0</v>
      </c>
      <c r="J32" s="33">
        <f>SUM('2-1_使用量:2-20_使用量'!J30)</f>
        <v>0</v>
      </c>
      <c r="K32" s="33">
        <f>SUM('2-1_使用量:2-20_使用量'!K30)</f>
        <v>0</v>
      </c>
      <c r="L32" s="6" t="s">
        <v>63</v>
      </c>
      <c r="M32" s="36">
        <f>IF(I32="","",I32*'1_排出係数'!I21)</f>
        <v>0</v>
      </c>
      <c r="N32" s="37">
        <f>IF(K32="","",K32*'1_排出係数'!I21*'1_排出係数'!L21*44/12)</f>
        <v>0</v>
      </c>
      <c r="O32" s="1"/>
    </row>
    <row r="33" spans="2:15" ht="11.15" customHeight="1">
      <c r="B33" s="15"/>
      <c r="C33" s="558"/>
      <c r="D33" s="466"/>
      <c r="E33" s="16" t="s">
        <v>10</v>
      </c>
      <c r="F33" s="17"/>
      <c r="G33" s="360"/>
      <c r="H33" s="18"/>
      <c r="I33" s="36">
        <f>SUM('2-1_使用量:2-20_使用量'!I31)</f>
        <v>0</v>
      </c>
      <c r="J33" s="33">
        <f>SUM('2-1_使用量:2-20_使用量'!J31)</f>
        <v>0</v>
      </c>
      <c r="K33" s="33">
        <f>SUM('2-1_使用量:2-20_使用量'!K31)</f>
        <v>0</v>
      </c>
      <c r="L33" s="361" t="s">
        <v>206</v>
      </c>
      <c r="M33" s="36">
        <f>IF(I33="","",I33*'1_排出係数'!I22)</f>
        <v>0</v>
      </c>
      <c r="N33" s="37">
        <f>IF(K33="","",K33*'1_排出係数'!I22*'1_排出係数'!L22*44/12)</f>
        <v>0</v>
      </c>
      <c r="O33" s="1"/>
    </row>
    <row r="34" spans="2:15" ht="11.15" customHeight="1">
      <c r="B34" s="15"/>
      <c r="C34" s="558"/>
      <c r="D34" s="467" t="s">
        <v>11</v>
      </c>
      <c r="E34" s="475" t="s">
        <v>12</v>
      </c>
      <c r="F34" s="16" t="s">
        <v>174</v>
      </c>
      <c r="G34" s="360"/>
      <c r="H34" s="18"/>
      <c r="I34" s="36">
        <f>SUM('2-1_使用量:2-20_使用量'!I32)</f>
        <v>0</v>
      </c>
      <c r="J34" s="33">
        <f>SUM('2-1_使用量:2-20_使用量'!J32)</f>
        <v>0</v>
      </c>
      <c r="K34" s="33">
        <f>SUM('2-1_使用量:2-20_使用量'!K32)</f>
        <v>0</v>
      </c>
      <c r="L34" s="6" t="s">
        <v>63</v>
      </c>
      <c r="M34" s="36">
        <f>IF(I34="","",I34*'1_排出係数'!I23)</f>
        <v>0</v>
      </c>
      <c r="N34" s="37">
        <f>IF(K34="","",K34*'1_排出係数'!I23*'1_排出係数'!L23*44/12)</f>
        <v>0</v>
      </c>
      <c r="O34" s="1"/>
    </row>
    <row r="35" spans="2:15" ht="11.15" customHeight="1">
      <c r="B35" s="15"/>
      <c r="C35" s="558"/>
      <c r="D35" s="468"/>
      <c r="E35" s="573"/>
      <c r="F35" s="16" t="s">
        <v>175</v>
      </c>
      <c r="G35" s="360"/>
      <c r="H35" s="18"/>
      <c r="I35" s="36">
        <f>SUM('2-1_使用量:2-20_使用量'!I33)</f>
        <v>0</v>
      </c>
      <c r="J35" s="33">
        <f>SUM('2-1_使用量:2-20_使用量'!J33)</f>
        <v>0</v>
      </c>
      <c r="K35" s="33">
        <f>SUM('2-1_使用量:2-20_使用量'!K33)</f>
        <v>0</v>
      </c>
      <c r="L35" s="6" t="s">
        <v>63</v>
      </c>
      <c r="M35" s="36">
        <f>IF(I35="","",I35*'1_排出係数'!I24)</f>
        <v>0</v>
      </c>
      <c r="N35" s="37">
        <f>IF(K35="","",K35*'1_排出係数'!I24*'1_排出係数'!L24*44/12)</f>
        <v>0</v>
      </c>
      <c r="O35" s="1"/>
    </row>
    <row r="36" spans="2:15" ht="11.15" customHeight="1">
      <c r="B36" s="15"/>
      <c r="C36" s="558"/>
      <c r="D36" s="468"/>
      <c r="E36" s="476"/>
      <c r="F36" s="16" t="s">
        <v>176</v>
      </c>
      <c r="G36" s="360"/>
      <c r="H36" s="18"/>
      <c r="I36" s="36">
        <f>SUM('2-1_使用量:2-20_使用量'!I34)</f>
        <v>0</v>
      </c>
      <c r="J36" s="33">
        <f>SUM('2-1_使用量:2-20_使用量'!J34)</f>
        <v>0</v>
      </c>
      <c r="K36" s="33">
        <f>SUM('2-1_使用量:2-20_使用量'!K34)</f>
        <v>0</v>
      </c>
      <c r="L36" s="6" t="s">
        <v>63</v>
      </c>
      <c r="M36" s="36">
        <f>IF(I36="","",I36*'1_排出係数'!I25)</f>
        <v>0</v>
      </c>
      <c r="N36" s="37">
        <f>IF(K36="","",K36*'1_排出係数'!I25*'1_排出係数'!L25*44/12)</f>
        <v>0</v>
      </c>
      <c r="O36" s="1"/>
    </row>
    <row r="37" spans="2:15" ht="11.15" customHeight="1">
      <c r="B37" s="15"/>
      <c r="C37" s="558"/>
      <c r="D37" s="468"/>
      <c r="E37" s="475" t="s">
        <v>13</v>
      </c>
      <c r="F37" s="16" t="s">
        <v>177</v>
      </c>
      <c r="G37" s="360"/>
      <c r="H37" s="18"/>
      <c r="I37" s="36">
        <f>SUM('2-1_使用量:2-20_使用量'!I35)</f>
        <v>0</v>
      </c>
      <c r="J37" s="33">
        <f>SUM('2-1_使用量:2-20_使用量'!J35)</f>
        <v>0</v>
      </c>
      <c r="K37" s="33">
        <f>SUM('2-1_使用量:2-20_使用量'!K35)</f>
        <v>0</v>
      </c>
      <c r="L37" s="6" t="s">
        <v>63</v>
      </c>
      <c r="M37" s="36">
        <f>IF(I37="","",I37*'1_排出係数'!I26)</f>
        <v>0</v>
      </c>
      <c r="N37" s="37">
        <f>IF(K37="","",K37*'1_排出係数'!I26*'1_排出係数'!L26*44/12)</f>
        <v>0</v>
      </c>
      <c r="O37" s="1"/>
    </row>
    <row r="38" spans="2:15" ht="11.15" customHeight="1">
      <c r="B38" s="15"/>
      <c r="C38" s="558"/>
      <c r="D38" s="468"/>
      <c r="E38" s="476"/>
      <c r="F38" s="16" t="s">
        <v>178</v>
      </c>
      <c r="G38" s="360"/>
      <c r="H38" s="18"/>
      <c r="I38" s="36">
        <f>SUM('2-1_使用量:2-20_使用量'!I36)</f>
        <v>0</v>
      </c>
      <c r="J38" s="33">
        <f>SUM('2-1_使用量:2-20_使用量'!J36)</f>
        <v>0</v>
      </c>
      <c r="K38" s="33">
        <f>SUM('2-1_使用量:2-20_使用量'!K36)</f>
        <v>0</v>
      </c>
      <c r="L38" s="6" t="s">
        <v>63</v>
      </c>
      <c r="M38" s="36">
        <f>IF(I38="","",I38*'1_排出係数'!I27)</f>
        <v>0</v>
      </c>
      <c r="N38" s="37">
        <f>IF(K38="","",K38*'1_排出係数'!I27*'1_排出係数'!L27*44/12)</f>
        <v>0</v>
      </c>
      <c r="O38" s="1"/>
    </row>
    <row r="39" spans="2:15" ht="11.15" customHeight="1">
      <c r="B39" s="15"/>
      <c r="C39" s="558"/>
      <c r="D39" s="469"/>
      <c r="E39" s="16" t="s">
        <v>207</v>
      </c>
      <c r="F39" s="17"/>
      <c r="G39" s="360"/>
      <c r="H39" s="18"/>
      <c r="I39" s="36">
        <f>SUM('2-1_使用量:2-20_使用量'!I37)</f>
        <v>0</v>
      </c>
      <c r="J39" s="33">
        <f>SUM('2-1_使用量:2-20_使用量'!J37)</f>
        <v>0</v>
      </c>
      <c r="K39" s="33">
        <f>SUM('2-1_使用量:2-20_使用量'!K37)</f>
        <v>0</v>
      </c>
      <c r="L39" s="6" t="s">
        <v>63</v>
      </c>
      <c r="M39" s="36">
        <f>IF(I39="","",I39*'1_排出係数'!I28)</f>
        <v>0</v>
      </c>
      <c r="N39" s="37">
        <f>IF(K39="","",K39*'1_排出係数'!I28*'1_排出係数'!L28*44/12)</f>
        <v>0</v>
      </c>
      <c r="O39" s="1"/>
    </row>
    <row r="40" spans="2:15" ht="11.15" customHeight="1">
      <c r="B40" s="15"/>
      <c r="C40" s="558"/>
      <c r="D40" s="17" t="s">
        <v>14</v>
      </c>
      <c r="E40" s="17"/>
      <c r="F40" s="17"/>
      <c r="G40" s="360"/>
      <c r="H40" s="18"/>
      <c r="I40" s="36">
        <f>SUM('2-1_使用量:2-20_使用量'!I38)</f>
        <v>0</v>
      </c>
      <c r="J40" s="33">
        <f>SUM('2-1_使用量:2-20_使用量'!J38)</f>
        <v>0</v>
      </c>
      <c r="K40" s="33">
        <f>SUM('2-1_使用量:2-20_使用量'!K38)</f>
        <v>0</v>
      </c>
      <c r="L40" s="6" t="s">
        <v>63</v>
      </c>
      <c r="M40" s="36">
        <f>IF(I40="","",I40*'1_排出係数'!I29)</f>
        <v>0</v>
      </c>
      <c r="N40" s="37">
        <f>IF(K40="","",K40*'1_排出係数'!I29*'1_排出係数'!L29*44/12)</f>
        <v>0</v>
      </c>
      <c r="O40" s="1"/>
    </row>
    <row r="41" spans="2:15" ht="11.15" customHeight="1">
      <c r="B41" s="15"/>
      <c r="C41" s="558"/>
      <c r="D41" s="17" t="s">
        <v>15</v>
      </c>
      <c r="E41" s="17"/>
      <c r="F41" s="17"/>
      <c r="G41" s="360"/>
      <c r="H41" s="18"/>
      <c r="I41" s="36">
        <f>SUM('2-1_使用量:2-20_使用量'!I39)</f>
        <v>0</v>
      </c>
      <c r="J41" s="33">
        <f>SUM('2-1_使用量:2-20_使用量'!J39)</f>
        <v>0</v>
      </c>
      <c r="K41" s="33">
        <f>SUM('2-1_使用量:2-20_使用量'!K39)</f>
        <v>0</v>
      </c>
      <c r="L41" s="6" t="s">
        <v>63</v>
      </c>
      <c r="M41" s="36">
        <f>IF(I41="","",I41*'1_排出係数'!I30)</f>
        <v>0</v>
      </c>
      <c r="N41" s="37">
        <f>IF(K41="","",K41*'1_排出係数'!I30*'1_排出係数'!L30*44/12)</f>
        <v>0</v>
      </c>
      <c r="O41" s="1"/>
    </row>
    <row r="42" spans="2:15" ht="11.15" customHeight="1">
      <c r="B42" s="15"/>
      <c r="C42" s="558"/>
      <c r="D42" s="17" t="s">
        <v>16</v>
      </c>
      <c r="E42" s="17"/>
      <c r="F42" s="17"/>
      <c r="G42" s="360"/>
      <c r="H42" s="18"/>
      <c r="I42" s="36">
        <f>SUM('2-1_使用量:2-20_使用量'!I40)</f>
        <v>0</v>
      </c>
      <c r="J42" s="33">
        <f>SUM('2-1_使用量:2-20_使用量'!J40)</f>
        <v>0</v>
      </c>
      <c r="K42" s="33">
        <f>SUM('2-1_使用量:2-20_使用量'!K40)</f>
        <v>0</v>
      </c>
      <c r="L42" s="361" t="s">
        <v>206</v>
      </c>
      <c r="M42" s="36">
        <f>IF(I42="","",I42*'1_排出係数'!I31)</f>
        <v>0</v>
      </c>
      <c r="N42" s="37">
        <f>IF(K42="","",K42*'1_排出係数'!I31*'1_排出係数'!L31*44/12)</f>
        <v>0</v>
      </c>
      <c r="O42" s="1"/>
    </row>
    <row r="43" spans="2:15" ht="11.15" customHeight="1">
      <c r="B43" s="15"/>
      <c r="C43" s="558"/>
      <c r="D43" s="17" t="s">
        <v>17</v>
      </c>
      <c r="E43" s="17"/>
      <c r="F43" s="17"/>
      <c r="G43" s="360"/>
      <c r="H43" s="18"/>
      <c r="I43" s="36">
        <f>SUM('2-1_使用量:2-20_使用量'!I41)</f>
        <v>0</v>
      </c>
      <c r="J43" s="33">
        <f>SUM('2-1_使用量:2-20_使用量'!J41)</f>
        <v>0</v>
      </c>
      <c r="K43" s="33">
        <f>SUM('2-1_使用量:2-20_使用量'!K41)</f>
        <v>0</v>
      </c>
      <c r="L43" s="361" t="s">
        <v>206</v>
      </c>
      <c r="M43" s="36">
        <f>IF(I43="","",I43*'1_排出係数'!I32)</f>
        <v>0</v>
      </c>
      <c r="N43" s="37">
        <f>IF(K43="","",K43*'1_排出係数'!I32*'1_排出係数'!L32*44/12)</f>
        <v>0</v>
      </c>
      <c r="O43" s="1"/>
    </row>
    <row r="44" spans="2:15" ht="11.15" customHeight="1">
      <c r="B44" s="15"/>
      <c r="C44" s="558"/>
      <c r="D44" s="17" t="s">
        <v>220</v>
      </c>
      <c r="E44" s="17"/>
      <c r="F44" s="17"/>
      <c r="G44" s="360"/>
      <c r="H44" s="18"/>
      <c r="I44" s="36">
        <f>SUM('2-1_使用量:2-20_使用量'!I42)</f>
        <v>0</v>
      </c>
      <c r="J44" s="33">
        <f>SUM('2-1_使用量:2-20_使用量'!J42)</f>
        <v>0</v>
      </c>
      <c r="K44" s="33">
        <f>SUM('2-1_使用量:2-20_使用量'!K42)</f>
        <v>0</v>
      </c>
      <c r="L44" s="361" t="s">
        <v>206</v>
      </c>
      <c r="M44" s="36">
        <f>IF(I44="","",I44*'1_排出係数'!I33)</f>
        <v>0</v>
      </c>
      <c r="N44" s="37">
        <f>IF(K44="","",K44*'1_排出係数'!I33*'1_排出係数'!L33*44/12)</f>
        <v>0</v>
      </c>
      <c r="O44" s="1"/>
    </row>
    <row r="45" spans="2:15" ht="11.15" customHeight="1">
      <c r="B45" s="15"/>
      <c r="C45" s="558"/>
      <c r="D45" s="17" t="s">
        <v>221</v>
      </c>
      <c r="E45" s="17"/>
      <c r="F45" s="17"/>
      <c r="G45" s="360"/>
      <c r="H45" s="18"/>
      <c r="I45" s="36">
        <f>SUM('2-1_使用量:2-20_使用量'!I43)</f>
        <v>0</v>
      </c>
      <c r="J45" s="33">
        <f>SUM('2-1_使用量:2-20_使用量'!J43)</f>
        <v>0</v>
      </c>
      <c r="K45" s="33">
        <f>SUM('2-1_使用量:2-20_使用量'!K43)</f>
        <v>0</v>
      </c>
      <c r="L45" s="361" t="s">
        <v>206</v>
      </c>
      <c r="M45" s="36">
        <f>IF(I45="","",I45*'1_排出係数'!I34)</f>
        <v>0</v>
      </c>
      <c r="N45" s="37">
        <f>IF(K45="","",K45*'1_排出係数'!I34*'1_排出係数'!L34*44/12)</f>
        <v>0</v>
      </c>
      <c r="O45" s="1"/>
    </row>
    <row r="46" spans="2:15" ht="11.15" customHeight="1">
      <c r="B46" s="15"/>
      <c r="C46" s="558"/>
      <c r="D46" s="17" t="s">
        <v>144</v>
      </c>
      <c r="E46" s="17"/>
      <c r="F46" s="17"/>
      <c r="G46" s="360"/>
      <c r="H46" s="18"/>
      <c r="I46" s="36">
        <f>SUM('2-1_使用量:2-20_使用量'!I44)</f>
        <v>0</v>
      </c>
      <c r="J46" s="33">
        <f>SUM('2-1_使用量:2-20_使用量'!J44)</f>
        <v>0</v>
      </c>
      <c r="K46" s="33">
        <f>SUM('2-1_使用量:2-20_使用量'!K44)</f>
        <v>0</v>
      </c>
      <c r="L46" s="361" t="s">
        <v>206</v>
      </c>
      <c r="M46" s="36">
        <f>IF(I46="","",I46*'1_排出係数'!I35)</f>
        <v>0</v>
      </c>
      <c r="N46" s="37">
        <f>IF(K46="","",K46*'1_排出係数'!I35*'1_排出係数'!L35*44/12)</f>
        <v>0</v>
      </c>
      <c r="O46" s="1"/>
    </row>
    <row r="47" spans="2:15" ht="11.15" customHeight="1">
      <c r="B47" s="15"/>
      <c r="C47" s="558"/>
      <c r="D47" s="17" t="s">
        <v>202</v>
      </c>
      <c r="E47" s="556" t="str">
        <f>'1_排出係数'!F36&amp;""</f>
        <v/>
      </c>
      <c r="F47" s="556"/>
      <c r="G47" s="556"/>
      <c r="H47" s="353" t="s">
        <v>201</v>
      </c>
      <c r="I47" s="36">
        <f>SUM('2-1_使用量:2-20_使用量'!I45)</f>
        <v>0</v>
      </c>
      <c r="J47" s="33">
        <f>SUM('2-1_使用量:2-20_使用量'!J45)</f>
        <v>0</v>
      </c>
      <c r="K47" s="33">
        <f>SUM('2-1_使用量:2-20_使用量'!K45)</f>
        <v>0</v>
      </c>
      <c r="L47" s="361" t="str">
        <f>IF('2-1_使用量'!L45="","",'2-1_使用量'!L45)</f>
        <v/>
      </c>
      <c r="M47" s="36">
        <f>IF(I47="","",I47*'1_排出係数'!I36)</f>
        <v>0</v>
      </c>
      <c r="N47" s="38">
        <f>IF(K47="","",K47*'1_排出係数'!I36*'1_排出係数'!L36*44/12)</f>
        <v>0</v>
      </c>
      <c r="O47" s="1"/>
    </row>
    <row r="48" spans="2:15" ht="11.15" customHeight="1">
      <c r="B48" s="15"/>
      <c r="C48" s="559"/>
      <c r="D48" s="17" t="s">
        <v>202</v>
      </c>
      <c r="E48" s="556" t="str">
        <f>'1_排出係数'!F37&amp;""</f>
        <v/>
      </c>
      <c r="F48" s="556"/>
      <c r="G48" s="556"/>
      <c r="H48" s="353" t="s">
        <v>201</v>
      </c>
      <c r="I48" s="36">
        <f>SUM('2-1_使用量:2-20_使用量'!I46)</f>
        <v>0</v>
      </c>
      <c r="J48" s="33">
        <f>SUM('2-1_使用量:2-20_使用量'!J46)</f>
        <v>0</v>
      </c>
      <c r="K48" s="33">
        <f>SUM('2-1_使用量:2-20_使用量'!K46)</f>
        <v>0</v>
      </c>
      <c r="L48" s="361" t="str">
        <f>IF('2-1_使用量'!L46="","",'2-1_使用量'!L46)</f>
        <v/>
      </c>
      <c r="M48" s="36">
        <f>IF(I48="","",I48*'1_排出係数'!I37)</f>
        <v>0</v>
      </c>
      <c r="N48" s="38">
        <f>IF(K48="","",K48*'1_排出係数'!I37*'1_排出係数'!L37*44/12)</f>
        <v>0</v>
      </c>
      <c r="O48" s="1"/>
    </row>
    <row r="49" spans="2:15" ht="11.15" customHeight="1">
      <c r="B49" s="15"/>
      <c r="C49" s="557" t="s">
        <v>172</v>
      </c>
      <c r="D49" s="30" t="s">
        <v>150</v>
      </c>
      <c r="E49" s="30"/>
      <c r="F49" s="30"/>
      <c r="G49" s="362"/>
      <c r="H49" s="31"/>
      <c r="I49" s="36">
        <f>SUM('2-1_使用量:2-20_使用量'!I47)</f>
        <v>0</v>
      </c>
      <c r="J49" s="33">
        <f>SUM('2-1_使用量:2-20_使用量'!J47)</f>
        <v>0</v>
      </c>
      <c r="K49" s="33">
        <f>SUM('2-1_使用量:2-20_使用量'!K47)</f>
        <v>0</v>
      </c>
      <c r="L49" s="159" t="s">
        <v>63</v>
      </c>
      <c r="M49" s="36">
        <f>IF(I49="","",I49*'1_排出係数'!I38)</f>
        <v>0</v>
      </c>
      <c r="N49" s="142"/>
      <c r="O49" s="1"/>
    </row>
    <row r="50" spans="2:15" ht="11.15" customHeight="1">
      <c r="B50" s="15"/>
      <c r="C50" s="558"/>
      <c r="D50" s="30" t="s">
        <v>151</v>
      </c>
      <c r="E50" s="30"/>
      <c r="F50" s="30"/>
      <c r="G50" s="362"/>
      <c r="H50" s="31"/>
      <c r="I50" s="36">
        <f>SUM('2-1_使用量:2-20_使用量'!I48)</f>
        <v>0</v>
      </c>
      <c r="J50" s="33">
        <f>SUM('2-1_使用量:2-20_使用量'!J48)</f>
        <v>0</v>
      </c>
      <c r="K50" s="33">
        <f>SUM('2-1_使用量:2-20_使用量'!K48)</f>
        <v>0</v>
      </c>
      <c r="L50" s="159" t="s">
        <v>181</v>
      </c>
      <c r="M50" s="36">
        <f>IF(I50="","",I50*'1_排出係数'!I39)</f>
        <v>0</v>
      </c>
      <c r="N50" s="142"/>
      <c r="O50" s="1"/>
    </row>
    <row r="51" spans="2:15" ht="11.15" customHeight="1">
      <c r="B51" s="15"/>
      <c r="C51" s="558"/>
      <c r="D51" s="30" t="s">
        <v>152</v>
      </c>
      <c r="E51" s="30"/>
      <c r="F51" s="30"/>
      <c r="G51" s="362"/>
      <c r="H51" s="31"/>
      <c r="I51" s="36">
        <f>SUM('2-1_使用量:2-20_使用量'!I49)</f>
        <v>0</v>
      </c>
      <c r="J51" s="33">
        <f>SUM('2-1_使用量:2-20_使用量'!J49)</f>
        <v>0</v>
      </c>
      <c r="K51" s="33">
        <f>SUM('2-1_使用量:2-20_使用量'!K49)</f>
        <v>0</v>
      </c>
      <c r="L51" s="159" t="s">
        <v>181</v>
      </c>
      <c r="M51" s="36">
        <f>IF(I51="","",I51*'1_排出係数'!I40)</f>
        <v>0</v>
      </c>
      <c r="N51" s="142"/>
      <c r="O51" s="1"/>
    </row>
    <row r="52" spans="2:15" ht="11.15" customHeight="1">
      <c r="B52" s="15"/>
      <c r="C52" s="558"/>
      <c r="D52" s="30" t="s">
        <v>166</v>
      </c>
      <c r="E52" s="30"/>
      <c r="F52" s="30"/>
      <c r="G52" s="362"/>
      <c r="H52" s="31"/>
      <c r="I52" s="36">
        <f>SUM('2-1_使用量:2-20_使用量'!I50)</f>
        <v>0</v>
      </c>
      <c r="J52" s="33">
        <f>SUM('2-1_使用量:2-20_使用量'!J50)</f>
        <v>0</v>
      </c>
      <c r="K52" s="33">
        <f>SUM('2-1_使用量:2-20_使用量'!K50)</f>
        <v>0</v>
      </c>
      <c r="L52" s="159" t="s">
        <v>182</v>
      </c>
      <c r="M52" s="36">
        <f>IF(I52="","",I52*'1_排出係数'!I41)</f>
        <v>0</v>
      </c>
      <c r="N52" s="142"/>
      <c r="O52" s="1"/>
    </row>
    <row r="53" spans="2:15" ht="11.15" customHeight="1">
      <c r="B53" s="15"/>
      <c r="C53" s="558"/>
      <c r="D53" s="30" t="s">
        <v>167</v>
      </c>
      <c r="E53" s="30"/>
      <c r="F53" s="30"/>
      <c r="G53" s="362"/>
      <c r="H53" s="31"/>
      <c r="I53" s="36">
        <f>SUM('2-1_使用量:2-20_使用量'!I51)</f>
        <v>0</v>
      </c>
      <c r="J53" s="33">
        <f>SUM('2-1_使用量:2-20_使用量'!J51)</f>
        <v>0</v>
      </c>
      <c r="K53" s="33">
        <f>SUM('2-1_使用量:2-20_使用量'!K51)</f>
        <v>0</v>
      </c>
      <c r="L53" s="159" t="s">
        <v>182</v>
      </c>
      <c r="M53" s="36">
        <f>IF(I53="","",I53*'1_排出係数'!I42)</f>
        <v>0</v>
      </c>
      <c r="N53" s="142"/>
      <c r="O53" s="1"/>
    </row>
    <row r="54" spans="2:15" ht="11.15" customHeight="1">
      <c r="B54" s="15"/>
      <c r="C54" s="558"/>
      <c r="D54" s="30" t="s">
        <v>168</v>
      </c>
      <c r="E54" s="30"/>
      <c r="F54" s="30"/>
      <c r="G54" s="362"/>
      <c r="H54" s="31"/>
      <c r="I54" s="36">
        <f>SUM('2-1_使用量:2-20_使用量'!I52)</f>
        <v>0</v>
      </c>
      <c r="J54" s="33">
        <f>SUM('2-1_使用量:2-20_使用量'!J52)</f>
        <v>0</v>
      </c>
      <c r="K54" s="33">
        <f>SUM('2-1_使用量:2-20_使用量'!K52)</f>
        <v>0</v>
      </c>
      <c r="L54" s="361" t="s">
        <v>206</v>
      </c>
      <c r="M54" s="36">
        <f>IF(I54="","",I54*'1_排出係数'!I43)</f>
        <v>0</v>
      </c>
      <c r="N54" s="142"/>
      <c r="O54" s="1"/>
    </row>
    <row r="55" spans="2:15" ht="11.15" customHeight="1">
      <c r="B55" s="15"/>
      <c r="C55" s="558"/>
      <c r="D55" s="30" t="s">
        <v>153</v>
      </c>
      <c r="E55" s="30"/>
      <c r="F55" s="30"/>
      <c r="G55" s="362"/>
      <c r="H55" s="31"/>
      <c r="I55" s="36">
        <f>SUM('2-1_使用量:2-20_使用量'!I53)</f>
        <v>0</v>
      </c>
      <c r="J55" s="33">
        <f>SUM('2-1_使用量:2-20_使用量'!J53)</f>
        <v>0</v>
      </c>
      <c r="K55" s="33">
        <f>SUM('2-1_使用量:2-20_使用量'!K53)</f>
        <v>0</v>
      </c>
      <c r="L55" s="159" t="s">
        <v>181</v>
      </c>
      <c r="M55" s="36">
        <f>IF(I55="","",I55*'1_排出係数'!I44)</f>
        <v>0</v>
      </c>
      <c r="N55" s="142"/>
      <c r="O55" s="1"/>
    </row>
    <row r="56" spans="2:15" ht="11.15" customHeight="1">
      <c r="B56" s="15"/>
      <c r="C56" s="558"/>
      <c r="D56" s="30" t="s">
        <v>169</v>
      </c>
      <c r="E56" s="30"/>
      <c r="F56" s="30"/>
      <c r="G56" s="362"/>
      <c r="H56" s="31"/>
      <c r="I56" s="36">
        <f>SUM('2-1_使用量:2-20_使用量'!I54)</f>
        <v>0</v>
      </c>
      <c r="J56" s="33">
        <f>SUM('2-1_使用量:2-20_使用量'!J54)</f>
        <v>0</v>
      </c>
      <c r="K56" s="33">
        <f>SUM('2-1_使用量:2-20_使用量'!K54)</f>
        <v>0</v>
      </c>
      <c r="L56" s="159" t="s">
        <v>181</v>
      </c>
      <c r="M56" s="36">
        <f>IF(I56="","",I56*'1_排出係数'!I45)</f>
        <v>0</v>
      </c>
      <c r="N56" s="37">
        <f>IF(K56="","",K56*'1_排出係数'!I45*'1_排出係数'!L45*44/12)</f>
        <v>0</v>
      </c>
      <c r="O56" s="1"/>
    </row>
    <row r="57" spans="2:15" ht="11.15" customHeight="1">
      <c r="B57" s="15"/>
      <c r="C57" s="558"/>
      <c r="D57" s="30" t="s">
        <v>170</v>
      </c>
      <c r="E57" s="30"/>
      <c r="F57" s="30"/>
      <c r="G57" s="362"/>
      <c r="H57" s="31"/>
      <c r="I57" s="36">
        <f>SUM('2-1_使用量:2-20_使用量'!I55)</f>
        <v>0</v>
      </c>
      <c r="J57" s="33">
        <f>SUM('2-1_使用量:2-20_使用量'!J55)</f>
        <v>0</v>
      </c>
      <c r="K57" s="33">
        <f>SUM('2-1_使用量:2-20_使用量'!K55)</f>
        <v>0</v>
      </c>
      <c r="L57" s="159" t="s">
        <v>181</v>
      </c>
      <c r="M57" s="36">
        <f>IF(I57="","",I57*'1_排出係数'!I46)</f>
        <v>0</v>
      </c>
      <c r="N57" s="37">
        <f>IF(K57="","",K57*'1_排出係数'!I46*'1_排出係数'!L46*44/12)</f>
        <v>0</v>
      </c>
      <c r="O57" s="1"/>
    </row>
    <row r="58" spans="2:15" ht="11.15" customHeight="1">
      <c r="B58" s="15"/>
      <c r="C58" s="558"/>
      <c r="D58" s="30" t="s">
        <v>154</v>
      </c>
      <c r="E58" s="30"/>
      <c r="F58" s="30"/>
      <c r="G58" s="362"/>
      <c r="H58" s="31"/>
      <c r="I58" s="36">
        <f>SUM('2-1_使用量:2-20_使用量'!I56)</f>
        <v>0</v>
      </c>
      <c r="J58" s="33">
        <f>SUM('2-1_使用量:2-20_使用量'!J56)</f>
        <v>0</v>
      </c>
      <c r="K58" s="33">
        <f>SUM('2-1_使用量:2-20_使用量'!K56)</f>
        <v>0</v>
      </c>
      <c r="L58" s="159" t="s">
        <v>181</v>
      </c>
      <c r="M58" s="36">
        <f>IF(I58="","",I58*'1_排出係数'!I47)</f>
        <v>0</v>
      </c>
      <c r="N58" s="37">
        <f>IF(K58="","",K58*'1_排出係数'!I47*'1_排出係数'!L47*44/12)</f>
        <v>0</v>
      </c>
      <c r="O58" s="1"/>
    </row>
    <row r="59" spans="2:15" ht="11.15" customHeight="1">
      <c r="B59" s="15"/>
      <c r="C59" s="558"/>
      <c r="D59" s="441" t="s">
        <v>155</v>
      </c>
      <c r="E59" s="363" t="s">
        <v>179</v>
      </c>
      <c r="F59" s="30"/>
      <c r="G59" s="362"/>
      <c r="H59" s="31"/>
      <c r="I59" s="36">
        <f>SUM('2-1_使用量:2-20_使用量'!I57)</f>
        <v>0</v>
      </c>
      <c r="J59" s="33">
        <f>SUM('2-1_使用量:2-20_使用量'!J57)</f>
        <v>0</v>
      </c>
      <c r="K59" s="33">
        <f>SUM('2-1_使用量:2-20_使用量'!K57)</f>
        <v>0</v>
      </c>
      <c r="L59" s="159" t="s">
        <v>181</v>
      </c>
      <c r="M59" s="36">
        <f>IF(I59="","",I59*'1_排出係数'!I48)</f>
        <v>0</v>
      </c>
      <c r="N59" s="37">
        <f>IF(K59="","",K59*'1_排出係数'!I48*'1_排出係数'!L48*44/12)</f>
        <v>0</v>
      </c>
      <c r="O59" s="1"/>
    </row>
    <row r="60" spans="2:15" ht="11.15" customHeight="1">
      <c r="B60" s="15"/>
      <c r="C60" s="558"/>
      <c r="D60" s="442"/>
      <c r="E60" s="16" t="s">
        <v>180</v>
      </c>
      <c r="F60" s="30"/>
      <c r="G60" s="362"/>
      <c r="H60" s="31"/>
      <c r="I60" s="36">
        <f>SUM('2-1_使用量:2-20_使用量'!I58)</f>
        <v>0</v>
      </c>
      <c r="J60" s="33">
        <f>SUM('2-1_使用量:2-20_使用量'!J58)</f>
        <v>0</v>
      </c>
      <c r="K60" s="33">
        <f>SUM('2-1_使用量:2-20_使用量'!K58)</f>
        <v>0</v>
      </c>
      <c r="L60" s="159" t="s">
        <v>181</v>
      </c>
      <c r="M60" s="36">
        <f>IF(I60="","",I60*'1_排出係数'!I49)</f>
        <v>0</v>
      </c>
      <c r="N60" s="37">
        <f>IF(K60="","",K60*'1_排出係数'!I49*'1_排出係数'!L49*44/12)</f>
        <v>0</v>
      </c>
      <c r="O60" s="1"/>
    </row>
    <row r="61" spans="2:15" ht="11.15" customHeight="1">
      <c r="B61" s="15"/>
      <c r="C61" s="558"/>
      <c r="D61" s="30" t="s">
        <v>156</v>
      </c>
      <c r="E61" s="30"/>
      <c r="F61" s="30"/>
      <c r="G61" s="362"/>
      <c r="H61" s="31"/>
      <c r="I61" s="36">
        <f>SUM('2-1_使用量:2-20_使用量'!I59)</f>
        <v>0</v>
      </c>
      <c r="J61" s="33">
        <f>SUM('2-1_使用量:2-20_使用量'!J59)</f>
        <v>0</v>
      </c>
      <c r="K61" s="33">
        <f>SUM('2-1_使用量:2-20_使用量'!K59)</f>
        <v>0</v>
      </c>
      <c r="L61" s="159" t="s">
        <v>20</v>
      </c>
      <c r="M61" s="36">
        <f>IF(I61="","",I61*'1_排出係数'!I50)</f>
        <v>0</v>
      </c>
      <c r="N61" s="37">
        <f>IF(K61="","",K61*'1_排出係数'!I50*'1_排出係数'!L50*44/12)</f>
        <v>0</v>
      </c>
      <c r="O61" s="1"/>
    </row>
    <row r="62" spans="2:15" ht="11.15" customHeight="1">
      <c r="B62" s="15"/>
      <c r="C62" s="558"/>
      <c r="D62" s="30" t="s">
        <v>157</v>
      </c>
      <c r="E62" s="30"/>
      <c r="F62" s="30"/>
      <c r="G62" s="362"/>
      <c r="H62" s="31"/>
      <c r="I62" s="36">
        <f>SUM('2-1_使用量:2-20_使用量'!I60)</f>
        <v>0</v>
      </c>
      <c r="J62" s="33">
        <f>SUM('2-1_使用量:2-20_使用量'!J60)</f>
        <v>0</v>
      </c>
      <c r="K62" s="33">
        <f>SUM('2-1_使用量:2-20_使用量'!K60)</f>
        <v>0</v>
      </c>
      <c r="L62" s="361" t="s">
        <v>206</v>
      </c>
      <c r="M62" s="36">
        <f>IF(I62="","",I62*'1_排出係数'!I51)</f>
        <v>0</v>
      </c>
      <c r="N62" s="142"/>
      <c r="O62" s="1"/>
    </row>
    <row r="63" spans="2:15" ht="11.15" customHeight="1">
      <c r="B63" s="15"/>
      <c r="C63" s="558"/>
      <c r="D63" s="30" t="s">
        <v>158</v>
      </c>
      <c r="E63" s="30"/>
      <c r="F63" s="30"/>
      <c r="G63" s="362"/>
      <c r="H63" s="31"/>
      <c r="I63" s="36">
        <f>SUM('2-1_使用量:2-20_使用量'!I61)</f>
        <v>0</v>
      </c>
      <c r="J63" s="33">
        <f>SUM('2-1_使用量:2-20_使用量'!J61)</f>
        <v>0</v>
      </c>
      <c r="K63" s="33">
        <f>SUM('2-1_使用量:2-20_使用量'!K61)</f>
        <v>0</v>
      </c>
      <c r="L63" s="159" t="s">
        <v>181</v>
      </c>
      <c r="M63" s="36">
        <f>IF(I63="","",I63*'1_排出係数'!I52)</f>
        <v>0</v>
      </c>
      <c r="N63" s="142"/>
      <c r="O63" s="1"/>
    </row>
    <row r="64" spans="2:15" ht="11.15" customHeight="1">
      <c r="B64" s="15"/>
      <c r="C64" s="558"/>
      <c r="D64" s="30" t="s">
        <v>159</v>
      </c>
      <c r="E64" s="30"/>
      <c r="F64" s="30"/>
      <c r="G64" s="362"/>
      <c r="H64" s="31"/>
      <c r="I64" s="36">
        <f>SUM('2-1_使用量:2-20_使用量'!I62)</f>
        <v>0</v>
      </c>
      <c r="J64" s="33">
        <f>SUM('2-1_使用量:2-20_使用量'!J62)</f>
        <v>0</v>
      </c>
      <c r="K64" s="33">
        <f>SUM('2-1_使用量:2-20_使用量'!K62)</f>
        <v>0</v>
      </c>
      <c r="L64" s="159" t="s">
        <v>181</v>
      </c>
      <c r="M64" s="36">
        <f>IF(I64="","",I64*'1_排出係数'!I53)</f>
        <v>0</v>
      </c>
      <c r="N64" s="142"/>
      <c r="O64" s="1"/>
    </row>
    <row r="65" spans="1:15" ht="11.15" customHeight="1">
      <c r="B65" s="15"/>
      <c r="C65" s="558"/>
      <c r="D65" s="17" t="s">
        <v>171</v>
      </c>
      <c r="E65" s="17"/>
      <c r="F65" s="17"/>
      <c r="G65" s="360"/>
      <c r="H65" s="18"/>
      <c r="I65" s="36">
        <f>SUM('2-1_使用量:2-20_使用量'!I63)</f>
        <v>0</v>
      </c>
      <c r="J65" s="33">
        <f>SUM('2-1_使用量:2-20_使用量'!J63)</f>
        <v>0</v>
      </c>
      <c r="K65" s="33">
        <f>SUM('2-1_使用量:2-20_使用量'!K63)</f>
        <v>0</v>
      </c>
      <c r="L65" s="6" t="s">
        <v>181</v>
      </c>
      <c r="M65" s="36">
        <f>IF(I65="","",I65*'1_排出係数'!I54)</f>
        <v>0</v>
      </c>
      <c r="N65" s="142"/>
      <c r="O65" s="1"/>
    </row>
    <row r="66" spans="1:15" ht="11.15" customHeight="1">
      <c r="B66" s="15"/>
      <c r="C66" s="558"/>
      <c r="D66" s="17" t="s">
        <v>202</v>
      </c>
      <c r="E66" s="556" t="str">
        <f>'1_排出係数'!F55&amp;""</f>
        <v/>
      </c>
      <c r="F66" s="556"/>
      <c r="G66" s="556"/>
      <c r="H66" s="353" t="s">
        <v>201</v>
      </c>
      <c r="I66" s="36">
        <f>SUM('2-1_使用量:2-20_使用量'!I64)</f>
        <v>0</v>
      </c>
      <c r="J66" s="33">
        <f>SUM('2-1_使用量:2-20_使用量'!J64)</f>
        <v>0</v>
      </c>
      <c r="K66" s="33">
        <f>SUM('2-1_使用量:2-20_使用量'!K64)</f>
        <v>0</v>
      </c>
      <c r="L66" s="361" t="str">
        <f>IF('2-1_使用量'!L64="","",'2-1_使用量'!L64)</f>
        <v/>
      </c>
      <c r="M66" s="36">
        <f>IF(I66="","",I66*'1_排出係数'!I55)</f>
        <v>0</v>
      </c>
      <c r="N66" s="38">
        <f>IF(K66="","",K66*'1_排出係数'!I55*'1_排出係数'!L55*44/12)</f>
        <v>0</v>
      </c>
      <c r="O66" s="1"/>
    </row>
    <row r="67" spans="1:15" ht="11.15" customHeight="1">
      <c r="B67" s="15"/>
      <c r="C67" s="559"/>
      <c r="D67" s="17" t="s">
        <v>202</v>
      </c>
      <c r="E67" s="556" t="str">
        <f>'1_排出係数'!F56&amp;""</f>
        <v/>
      </c>
      <c r="F67" s="556"/>
      <c r="G67" s="556"/>
      <c r="H67" s="353" t="s">
        <v>201</v>
      </c>
      <c r="I67" s="36">
        <f>SUM('2-1_使用量:2-20_使用量'!I65)</f>
        <v>0</v>
      </c>
      <c r="J67" s="33">
        <f>SUM('2-1_使用量:2-20_使用量'!J65)</f>
        <v>0</v>
      </c>
      <c r="K67" s="33">
        <f>SUM('2-1_使用量:2-20_使用量'!K65)</f>
        <v>0</v>
      </c>
      <c r="L67" s="361" t="str">
        <f>IF('2-1_使用量'!L65="","",'2-1_使用量'!L65)</f>
        <v/>
      </c>
      <c r="M67" s="36">
        <f>IF(I67="","",I67*'1_排出係数'!I56)</f>
        <v>0</v>
      </c>
      <c r="N67" s="38">
        <f>IF(K67="","",K67*'1_排出係数'!I56*'1_排出係数'!L56*44/12)</f>
        <v>0</v>
      </c>
      <c r="O67" s="1"/>
    </row>
    <row r="68" spans="1:15" ht="11.15" customHeight="1">
      <c r="B68" s="15"/>
      <c r="C68" s="462" t="s">
        <v>173</v>
      </c>
      <c r="D68" s="17" t="s">
        <v>22</v>
      </c>
      <c r="E68" s="17"/>
      <c r="F68" s="17"/>
      <c r="G68" s="360"/>
      <c r="H68" s="18"/>
      <c r="I68" s="36">
        <f>SUM('2-1_使用量:2-20_使用量'!I66)</f>
        <v>0</v>
      </c>
      <c r="J68" s="33">
        <f>SUM('2-1_使用量:2-20_使用量'!J66)</f>
        <v>0</v>
      </c>
      <c r="K68" s="33">
        <f>SUM('2-1_使用量:2-20_使用量'!K66)</f>
        <v>0</v>
      </c>
      <c r="L68" s="6" t="s">
        <v>67</v>
      </c>
      <c r="M68" s="36">
        <f>IF(I68="","",I68*'1_排出係数'!I57)</f>
        <v>0</v>
      </c>
      <c r="N68" s="169">
        <f>IF(K68="","",K68*'1_排出係数'!I57*'1_排出係数'!L57)</f>
        <v>0</v>
      </c>
      <c r="O68" s="1"/>
    </row>
    <row r="69" spans="1:15" ht="11.15" customHeight="1">
      <c r="B69" s="15"/>
      <c r="C69" s="463"/>
      <c r="D69" s="17" t="s">
        <v>21</v>
      </c>
      <c r="E69" s="17"/>
      <c r="F69" s="17"/>
      <c r="G69" s="360"/>
      <c r="H69" s="18"/>
      <c r="I69" s="36">
        <f>SUM('2-1_使用量:2-20_使用量'!I67)</f>
        <v>0</v>
      </c>
      <c r="J69" s="33">
        <f>SUM('2-1_使用量:2-20_使用量'!J67)</f>
        <v>0</v>
      </c>
      <c r="K69" s="33">
        <f>SUM('2-1_使用量:2-20_使用量'!K67)</f>
        <v>0</v>
      </c>
      <c r="L69" s="6" t="s">
        <v>67</v>
      </c>
      <c r="M69" s="36">
        <f>IF(I69="","",I69*'1_排出係数'!I58)</f>
        <v>0</v>
      </c>
      <c r="N69" s="169">
        <f>IF(K69="","",K69*'1_排出係数'!I58*'1_排出係数'!L58)</f>
        <v>0</v>
      </c>
      <c r="O69" s="1"/>
    </row>
    <row r="70" spans="1:15" ht="11.15" customHeight="1">
      <c r="B70" s="15"/>
      <c r="C70" s="463"/>
      <c r="D70" s="17" t="s">
        <v>18</v>
      </c>
      <c r="E70" s="17"/>
      <c r="F70" s="17"/>
      <c r="G70" s="360"/>
      <c r="H70" s="18"/>
      <c r="I70" s="36">
        <f>SUM('2-1_使用量:2-20_使用量'!I68)</f>
        <v>0</v>
      </c>
      <c r="J70" s="33">
        <f>SUM('2-1_使用量:2-20_使用量'!J68)</f>
        <v>0</v>
      </c>
      <c r="K70" s="33">
        <f>SUM('2-1_使用量:2-20_使用量'!K68)</f>
        <v>0</v>
      </c>
      <c r="L70" s="6" t="s">
        <v>67</v>
      </c>
      <c r="M70" s="36">
        <f>IF(I70="","",I70*'1_排出係数'!I59)</f>
        <v>0</v>
      </c>
      <c r="N70" s="169">
        <f>IF(K70="","",K70*'1_排出係数'!I59*'1_排出係数'!L59)</f>
        <v>0</v>
      </c>
      <c r="O70" s="1"/>
    </row>
    <row r="71" spans="1:15" ht="11.15" customHeight="1">
      <c r="B71" s="15"/>
      <c r="C71" s="463"/>
      <c r="D71" s="17" t="s">
        <v>19</v>
      </c>
      <c r="E71" s="17"/>
      <c r="F71" s="17"/>
      <c r="G71" s="360"/>
      <c r="H71" s="18"/>
      <c r="I71" s="36">
        <f>SUM('2-1_使用量:2-20_使用量'!I69)</f>
        <v>0</v>
      </c>
      <c r="J71" s="33">
        <f>SUM('2-1_使用量:2-20_使用量'!J69)</f>
        <v>0</v>
      </c>
      <c r="K71" s="33">
        <f>SUM('2-1_使用量:2-20_使用量'!K69)</f>
        <v>0</v>
      </c>
      <c r="L71" s="6" t="s">
        <v>67</v>
      </c>
      <c r="M71" s="36">
        <f>IF(I71="","",I71*'1_排出係数'!I60)</f>
        <v>0</v>
      </c>
      <c r="N71" s="169">
        <f>IF(K71="","",K71*'1_排出係数'!I60*'1_排出係数'!L60)</f>
        <v>0</v>
      </c>
      <c r="O71" s="1"/>
    </row>
    <row r="72" spans="1:15" ht="11.15" customHeight="1">
      <c r="B72" s="15"/>
      <c r="C72" s="463"/>
      <c r="D72" s="30" t="s">
        <v>160</v>
      </c>
      <c r="E72" s="30"/>
      <c r="F72" s="30"/>
      <c r="G72" s="362"/>
      <c r="H72" s="31"/>
      <c r="I72" s="36">
        <f>SUM('2-1_使用量:2-20_使用量'!I70)</f>
        <v>0</v>
      </c>
      <c r="J72" s="33">
        <f>SUM('2-1_使用量:2-20_使用量'!J70)</f>
        <v>0</v>
      </c>
      <c r="K72" s="33">
        <f>SUM('2-1_使用量:2-20_使用量'!K70)</f>
        <v>0</v>
      </c>
      <c r="L72" s="6" t="s">
        <v>67</v>
      </c>
      <c r="M72" s="36">
        <f>IF(I72="","",I72*'1_排出係数'!I61)</f>
        <v>0</v>
      </c>
      <c r="N72" s="142"/>
      <c r="O72" s="1"/>
    </row>
    <row r="73" spans="1:15" ht="11.15" customHeight="1">
      <c r="B73" s="15"/>
      <c r="C73" s="463"/>
      <c r="D73" s="30" t="s">
        <v>161</v>
      </c>
      <c r="E73" s="30"/>
      <c r="F73" s="30"/>
      <c r="G73" s="362"/>
      <c r="H73" s="31"/>
      <c r="I73" s="36">
        <f>SUM('2-1_使用量:2-20_使用量'!I71)</f>
        <v>0</v>
      </c>
      <c r="J73" s="33">
        <f>SUM('2-1_使用量:2-20_使用量'!J71)</f>
        <v>0</v>
      </c>
      <c r="K73" s="33">
        <f>SUM('2-1_使用量:2-20_使用量'!K71)</f>
        <v>0</v>
      </c>
      <c r="L73" s="6" t="s">
        <v>67</v>
      </c>
      <c r="M73" s="36">
        <f>IF(I73="","",I73*'1_排出係数'!I62)</f>
        <v>0</v>
      </c>
      <c r="N73" s="142"/>
      <c r="O73" s="1"/>
    </row>
    <row r="74" spans="1:15" ht="11.15" customHeight="1">
      <c r="B74" s="15"/>
      <c r="C74" s="463"/>
      <c r="D74" s="30" t="s">
        <v>162</v>
      </c>
      <c r="E74" s="30"/>
      <c r="F74" s="30"/>
      <c r="G74" s="362"/>
      <c r="H74" s="31"/>
      <c r="I74" s="36">
        <f>SUM('2-1_使用量:2-20_使用量'!I72)</f>
        <v>0</v>
      </c>
      <c r="J74" s="33">
        <f>SUM('2-1_使用量:2-20_使用量'!J72)</f>
        <v>0</v>
      </c>
      <c r="K74" s="33">
        <f>SUM('2-1_使用量:2-20_使用量'!K72)</f>
        <v>0</v>
      </c>
      <c r="L74" s="6" t="s">
        <v>67</v>
      </c>
      <c r="M74" s="36">
        <f>IF(I74="","",I74*'1_排出係数'!I63)</f>
        <v>0</v>
      </c>
      <c r="N74" s="142"/>
      <c r="O74" s="1"/>
    </row>
    <row r="75" spans="1:15" ht="11.15" customHeight="1">
      <c r="B75" s="15"/>
      <c r="C75" s="464"/>
      <c r="D75" s="408" t="s">
        <v>163</v>
      </c>
      <c r="E75" s="408"/>
      <c r="F75" s="408"/>
      <c r="G75" s="409"/>
      <c r="H75" s="410"/>
      <c r="I75" s="411">
        <f>SUM('2-1_使用量:2-20_使用量'!I73)</f>
        <v>0</v>
      </c>
      <c r="J75" s="412">
        <f>SUM('2-1_使用量:2-20_使用量'!J73)</f>
        <v>0</v>
      </c>
      <c r="K75" s="412">
        <f>SUM('2-1_使用量:2-20_使用量'!K73)</f>
        <v>0</v>
      </c>
      <c r="L75" s="381" t="s">
        <v>67</v>
      </c>
      <c r="M75" s="411">
        <f>IF(I75="","",I75*'1_排出係数'!I64)</f>
        <v>0</v>
      </c>
      <c r="N75" s="406"/>
      <c r="O75" s="1"/>
    </row>
    <row r="76" spans="1:15" ht="15" customHeight="1">
      <c r="B76" s="15"/>
      <c r="C76" s="454" t="s">
        <v>31</v>
      </c>
      <c r="D76" s="455"/>
      <c r="E76" s="455"/>
      <c r="F76" s="455"/>
      <c r="G76" s="455"/>
      <c r="H76" s="456"/>
      <c r="I76" s="373" t="s">
        <v>68</v>
      </c>
      <c r="J76" s="374" t="s">
        <v>69</v>
      </c>
      <c r="K76" s="374" t="s">
        <v>69</v>
      </c>
      <c r="L76" s="375" t="s">
        <v>68</v>
      </c>
      <c r="M76" s="158" t="str">
        <f>IF(SUM(M19:M75)=0,"",SUM(M19:M75))</f>
        <v/>
      </c>
      <c r="N76" s="407" t="str">
        <f>IF(SUM(N19:N75)=0,"",SUM(N19:N75))</f>
        <v/>
      </c>
      <c r="O76" s="1"/>
    </row>
    <row r="77" spans="1:15" ht="15" customHeight="1">
      <c r="A77" t="s">
        <v>44</v>
      </c>
      <c r="B77" s="69" t="s">
        <v>45</v>
      </c>
      <c r="C77" s="151"/>
      <c r="D77" s="70"/>
      <c r="E77" s="70"/>
      <c r="F77" s="70"/>
      <c r="G77" s="70"/>
      <c r="H77" s="70"/>
      <c r="I77" s="71"/>
      <c r="J77" s="71"/>
      <c r="K77" s="71"/>
      <c r="L77" s="71"/>
      <c r="M77" s="71"/>
      <c r="N77" s="72"/>
      <c r="O77" s="1"/>
    </row>
    <row r="78" spans="1:15" ht="25" customHeight="1">
      <c r="B78" s="11"/>
      <c r="C78" s="457" t="s">
        <v>47</v>
      </c>
      <c r="D78" s="458"/>
      <c r="E78" s="458"/>
      <c r="F78" s="459"/>
      <c r="G78" s="62" t="s">
        <v>133</v>
      </c>
      <c r="H78" s="76" t="s">
        <v>49</v>
      </c>
      <c r="I78" s="63" t="s">
        <v>52</v>
      </c>
      <c r="J78" s="74" t="s">
        <v>53</v>
      </c>
      <c r="K78" s="75" t="s">
        <v>51</v>
      </c>
      <c r="L78" s="19" t="s">
        <v>48</v>
      </c>
      <c r="M78" s="20" t="s">
        <v>59</v>
      </c>
      <c r="N78" s="21" t="s">
        <v>81</v>
      </c>
      <c r="O78" s="1"/>
    </row>
    <row r="79" spans="1:15" ht="11.15" customHeight="1">
      <c r="B79" s="10"/>
      <c r="C79" s="460" t="s">
        <v>164</v>
      </c>
      <c r="D79" s="461"/>
      <c r="E79" s="149"/>
      <c r="F79" s="156"/>
      <c r="G79" s="163"/>
      <c r="H79" s="173"/>
      <c r="I79" s="428">
        <f>SUM('2-1_使用量:2-20_使用量'!I77)</f>
        <v>0</v>
      </c>
      <c r="J79" s="39">
        <f>SUM('2-1_使用量:2-20_使用量'!J77)</f>
        <v>0</v>
      </c>
      <c r="K79" s="136">
        <f>SUM('2-1_使用量:2-20_使用量'!K77)</f>
        <v>0</v>
      </c>
      <c r="L79" s="9" t="s">
        <v>92</v>
      </c>
      <c r="M79" s="132">
        <f>IF(I79="","",I79*'1_排出係数'!I67)</f>
        <v>0</v>
      </c>
      <c r="N79" s="141">
        <f>IF(K79="","",K79*'1_排出係数'!L67)</f>
        <v>0</v>
      </c>
      <c r="O79" s="1"/>
    </row>
    <row r="80" spans="1:15" ht="11.15" customHeight="1">
      <c r="B80" s="10"/>
      <c r="C80" s="154"/>
      <c r="D80" s="449" t="s">
        <v>145</v>
      </c>
      <c r="E80" s="452" t="str">
        <f>IF('1_排出係数'!E68="","",'1_排出係数'!E68)</f>
        <v/>
      </c>
      <c r="F80" s="453"/>
      <c r="G80" s="105"/>
      <c r="H80" s="106">
        <f>'1_排出係数'!N68</f>
        <v>0</v>
      </c>
      <c r="I80" s="133">
        <f>SUM('2-1_使用量:2-20_使用量'!I78)</f>
        <v>0</v>
      </c>
      <c r="J80" s="40">
        <f>SUM('2-1_使用量:2-20_使用量'!J78)</f>
        <v>0</v>
      </c>
      <c r="K80" s="137">
        <f>SUM('2-1_使用量:2-20_使用量'!K78)</f>
        <v>0</v>
      </c>
      <c r="L80" s="103" t="s">
        <v>92</v>
      </c>
      <c r="M80" s="140"/>
      <c r="N80" s="142"/>
      <c r="O80" s="1"/>
    </row>
    <row r="81" spans="2:24" ht="11.15" customHeight="1">
      <c r="B81" s="10"/>
      <c r="C81" s="153"/>
      <c r="D81" s="450"/>
      <c r="E81" s="452" t="str">
        <f>IF('1_排出係数'!E69="","",'1_排出係数'!E69)</f>
        <v/>
      </c>
      <c r="F81" s="453"/>
      <c r="G81" s="105"/>
      <c r="H81" s="106">
        <f>'1_排出係数'!N69</f>
        <v>0</v>
      </c>
      <c r="I81" s="133">
        <f>SUM('2-1_使用量:2-20_使用量'!I79)</f>
        <v>0</v>
      </c>
      <c r="J81" s="40">
        <f>SUM('2-1_使用量:2-20_使用量'!J79)</f>
        <v>0</v>
      </c>
      <c r="K81" s="137">
        <f>SUM('2-1_使用量:2-20_使用量'!K79)</f>
        <v>0</v>
      </c>
      <c r="L81" s="103" t="s">
        <v>92</v>
      </c>
      <c r="M81" s="140"/>
      <c r="N81" s="142"/>
      <c r="O81" s="1"/>
    </row>
    <row r="82" spans="2:24" ht="11.15" customHeight="1">
      <c r="B82" s="10"/>
      <c r="C82" s="153"/>
      <c r="D82" s="450"/>
      <c r="E82" s="452" t="str">
        <f>IF('1_排出係数'!E70="","",'1_排出係数'!E70)</f>
        <v/>
      </c>
      <c r="F82" s="453"/>
      <c r="G82" s="105"/>
      <c r="H82" s="106">
        <f>'1_排出係数'!N70</f>
        <v>0</v>
      </c>
      <c r="I82" s="133">
        <f>SUM('2-1_使用量:2-20_使用量'!I80)</f>
        <v>0</v>
      </c>
      <c r="J82" s="40">
        <f>SUM('2-1_使用量:2-20_使用量'!J80)</f>
        <v>0</v>
      </c>
      <c r="K82" s="137">
        <f>SUM('2-1_使用量:2-20_使用量'!K80)</f>
        <v>0</v>
      </c>
      <c r="L82" s="103" t="s">
        <v>92</v>
      </c>
      <c r="M82" s="140"/>
      <c r="N82" s="142"/>
      <c r="O82" s="1"/>
    </row>
    <row r="83" spans="2:24" ht="11.15" customHeight="1">
      <c r="B83" s="10"/>
      <c r="C83" s="153"/>
      <c r="D83" s="450"/>
      <c r="E83" s="452" t="str">
        <f>IF('1_排出係数'!E71="","",'1_排出係数'!E71)</f>
        <v/>
      </c>
      <c r="F83" s="453"/>
      <c r="G83" s="105"/>
      <c r="H83" s="106">
        <f>'1_排出係数'!N71</f>
        <v>0</v>
      </c>
      <c r="I83" s="133">
        <f>SUM('2-1_使用量:2-20_使用量'!I81)</f>
        <v>0</v>
      </c>
      <c r="J83" s="40">
        <f>SUM('2-1_使用量:2-20_使用量'!J81)</f>
        <v>0</v>
      </c>
      <c r="K83" s="137">
        <f>SUM('2-1_使用量:2-20_使用量'!K81)</f>
        <v>0</v>
      </c>
      <c r="L83" s="103" t="s">
        <v>92</v>
      </c>
      <c r="M83" s="140"/>
      <c r="N83" s="142"/>
      <c r="O83" s="1"/>
    </row>
    <row r="84" spans="2:24" ht="11.15" customHeight="1">
      <c r="B84" s="10"/>
      <c r="C84" s="155"/>
      <c r="D84" s="451"/>
      <c r="E84" s="452" t="str">
        <f>IF('1_排出係数'!E72="","",'1_排出係数'!E72)</f>
        <v/>
      </c>
      <c r="F84" s="453"/>
      <c r="G84" s="105"/>
      <c r="H84" s="106">
        <f>'1_排出係数'!N72</f>
        <v>0</v>
      </c>
      <c r="I84" s="134">
        <f>SUM('2-1_使用量:2-20_使用量'!I82)</f>
        <v>0</v>
      </c>
      <c r="J84" s="41">
        <f>SUM('2-1_使用量:2-20_使用量'!J82)</f>
        <v>0</v>
      </c>
      <c r="K84" s="138">
        <f>SUM('2-1_使用量:2-20_使用量'!K82)</f>
        <v>0</v>
      </c>
      <c r="L84" s="104" t="s">
        <v>92</v>
      </c>
      <c r="M84" s="140"/>
      <c r="N84" s="142"/>
      <c r="O84" s="1"/>
    </row>
    <row r="85" spans="2:24" ht="11.15" customHeight="1">
      <c r="B85" s="10"/>
      <c r="C85" s="443" t="s">
        <v>187</v>
      </c>
      <c r="D85" s="444"/>
      <c r="E85" s="452" t="s">
        <v>183</v>
      </c>
      <c r="F85" s="453"/>
      <c r="G85" s="105"/>
      <c r="H85" s="105"/>
      <c r="I85" s="133">
        <f>SUM('2-1_使用量:2-20_使用量'!I83)</f>
        <v>0</v>
      </c>
      <c r="J85" s="105"/>
      <c r="K85" s="137">
        <f>SUM('2-1_使用量:2-20_使用量'!K83)</f>
        <v>0</v>
      </c>
      <c r="L85" s="103" t="s">
        <v>92</v>
      </c>
      <c r="M85" s="148">
        <f>IF(I85="","",I85*'1_排出係数'!I73)</f>
        <v>0</v>
      </c>
      <c r="N85" s="142"/>
      <c r="O85" s="1"/>
    </row>
    <row r="86" spans="2:24" ht="11.15" customHeight="1">
      <c r="B86" s="10"/>
      <c r="C86" s="445"/>
      <c r="D86" s="446"/>
      <c r="E86" s="452" t="s">
        <v>184</v>
      </c>
      <c r="F86" s="453"/>
      <c r="G86" s="105"/>
      <c r="H86" s="105"/>
      <c r="I86" s="133">
        <f>SUM('2-1_使用量:2-20_使用量'!I84)</f>
        <v>0</v>
      </c>
      <c r="J86" s="105"/>
      <c r="K86" s="137">
        <f>SUM('2-1_使用量:2-20_使用量'!K84)</f>
        <v>0</v>
      </c>
      <c r="L86" s="103" t="s">
        <v>92</v>
      </c>
      <c r="M86" s="148">
        <f>IF(I86="","",I86*'1_排出係数'!I74)</f>
        <v>0</v>
      </c>
      <c r="N86" s="142"/>
      <c r="O86" s="1"/>
    </row>
    <row r="87" spans="2:24" ht="11.15" customHeight="1">
      <c r="B87" s="10"/>
      <c r="C87" s="445"/>
      <c r="D87" s="446"/>
      <c r="E87" s="452" t="s">
        <v>185</v>
      </c>
      <c r="F87" s="453"/>
      <c r="G87" s="105"/>
      <c r="H87" s="105"/>
      <c r="I87" s="133">
        <f>SUM('2-1_使用量:2-20_使用量'!I85)</f>
        <v>0</v>
      </c>
      <c r="J87" s="105"/>
      <c r="K87" s="137">
        <f>SUM('2-1_使用量:2-20_使用量'!K85)</f>
        <v>0</v>
      </c>
      <c r="L87" s="103" t="s">
        <v>92</v>
      </c>
      <c r="M87" s="148">
        <f>IF(I87="","",I87*'1_排出係数'!I75)</f>
        <v>0</v>
      </c>
      <c r="N87" s="142"/>
      <c r="O87" s="1"/>
    </row>
    <row r="88" spans="2:24" ht="11.15" customHeight="1">
      <c r="B88" s="10"/>
      <c r="C88" s="447"/>
      <c r="D88" s="448"/>
      <c r="E88" s="562" t="s">
        <v>186</v>
      </c>
      <c r="F88" s="563"/>
      <c r="G88" s="401"/>
      <c r="H88" s="401"/>
      <c r="I88" s="402">
        <f>SUM('2-1_使用量:2-20_使用量'!I86)</f>
        <v>0</v>
      </c>
      <c r="J88" s="401"/>
      <c r="K88" s="403">
        <f>SUM('2-1_使用量:2-20_使用量'!K86)</f>
        <v>0</v>
      </c>
      <c r="L88" s="404" t="s">
        <v>92</v>
      </c>
      <c r="M88" s="405">
        <f>IF(I88="","",I88*'1_排出係数'!I76)</f>
        <v>0</v>
      </c>
      <c r="N88" s="406"/>
      <c r="O88" s="1"/>
    </row>
    <row r="89" spans="2:24" ht="15" customHeight="1" thickBot="1">
      <c r="B89" s="110"/>
      <c r="C89" s="564" t="s">
        <v>217</v>
      </c>
      <c r="D89" s="565"/>
      <c r="E89" s="565"/>
      <c r="F89" s="565"/>
      <c r="G89" s="565"/>
      <c r="H89" s="566"/>
      <c r="I89" s="396">
        <f>SUM('2-1_使用量:2-20_使用量'!I87)</f>
        <v>0</v>
      </c>
      <c r="J89" s="397">
        <f>SUM('2-1_使用量:2-20_使用量'!J87)</f>
        <v>0</v>
      </c>
      <c r="K89" s="398">
        <f>SUM('2-1_使用量:2-20_使用量'!K87)</f>
        <v>0</v>
      </c>
      <c r="L89" s="388" t="s">
        <v>140</v>
      </c>
      <c r="M89" s="399" t="str">
        <f t="shared" ref="M89" si="0">IF(SUM(M79,M85:M88)=0,"",SUM(M79,M85:M88))</f>
        <v/>
      </c>
      <c r="N89" s="400" t="str">
        <f>IF(N79=0,"",N79)</f>
        <v/>
      </c>
      <c r="O89" s="1"/>
    </row>
    <row r="90" spans="2:24" ht="15" customHeight="1" thickTop="1" thickBot="1">
      <c r="B90" s="567" t="s">
        <v>141</v>
      </c>
      <c r="C90" s="568"/>
      <c r="D90" s="568"/>
      <c r="E90" s="568"/>
      <c r="F90" s="568"/>
      <c r="G90" s="568"/>
      <c r="H90" s="569"/>
      <c r="I90" s="135" t="s">
        <v>142</v>
      </c>
      <c r="J90" s="22" t="s">
        <v>143</v>
      </c>
      <c r="K90" s="139" t="s">
        <v>143</v>
      </c>
      <c r="L90" s="29" t="s">
        <v>142</v>
      </c>
      <c r="M90" s="146">
        <f>SUM(M76,M89)</f>
        <v>0</v>
      </c>
      <c r="N90" s="147">
        <f>SUM(N76,N89)</f>
        <v>0</v>
      </c>
      <c r="O90" s="1"/>
    </row>
    <row r="91" spans="2:24" ht="7.5" customHeight="1">
      <c r="B91" s="111"/>
      <c r="C91" s="111"/>
      <c r="D91" s="112"/>
      <c r="E91" s="113"/>
      <c r="F91" s="113"/>
      <c r="G91" s="114"/>
      <c r="H91" s="114"/>
      <c r="I91" s="109"/>
      <c r="J91" s="109"/>
      <c r="K91" s="109"/>
      <c r="L91" s="115"/>
      <c r="M91" s="109"/>
      <c r="N91" s="109"/>
      <c r="O91" s="1"/>
    </row>
    <row r="92" spans="2:24" ht="11.5" customHeight="1">
      <c r="B92" s="111"/>
      <c r="C92" s="111"/>
      <c r="D92" s="112"/>
      <c r="E92" s="113"/>
      <c r="F92" s="113"/>
      <c r="G92" s="114"/>
      <c r="H92" s="114"/>
      <c r="I92" s="109"/>
      <c r="J92" s="570" t="s">
        <v>222</v>
      </c>
      <c r="K92" s="571"/>
      <c r="L92" s="571"/>
      <c r="M92" s="572"/>
      <c r="N92" s="437" t="str">
        <f>IFERROR(SUM($K$85:$K$88)/$K$89,"")</f>
        <v/>
      </c>
      <c r="O92" s="1"/>
    </row>
    <row r="93" spans="2:24" ht="11.5" customHeight="1">
      <c r="B93" s="111"/>
      <c r="C93" s="111"/>
      <c r="D93" s="112"/>
      <c r="E93" s="113"/>
      <c r="F93" s="113"/>
      <c r="G93" s="114"/>
      <c r="H93" s="114"/>
      <c r="I93" s="109"/>
      <c r="J93" s="570" t="s">
        <v>223</v>
      </c>
      <c r="K93" s="571"/>
      <c r="L93" s="571"/>
      <c r="M93" s="572"/>
      <c r="N93" s="437" t="str">
        <f>IFERROR(SUM($M$49:$M$55,$M$72:$M$75)/$M$76,"")</f>
        <v/>
      </c>
      <c r="O93" s="1"/>
    </row>
    <row r="94" spans="2:24" ht="7.5" customHeight="1" thickBot="1">
      <c r="B94" s="111"/>
      <c r="C94" s="111"/>
      <c r="D94" s="112"/>
      <c r="E94" s="113"/>
      <c r="F94" s="113"/>
      <c r="G94" s="114"/>
      <c r="H94" s="114"/>
      <c r="I94" s="109"/>
      <c r="J94" s="109"/>
      <c r="K94" s="109"/>
      <c r="L94" s="115"/>
      <c r="M94" s="109"/>
      <c r="N94" s="109"/>
      <c r="O94" s="1"/>
      <c r="X94" s="4"/>
    </row>
    <row r="95" spans="2:24" s="4" customFormat="1" ht="15" customHeight="1">
      <c r="B95" s="23" t="s">
        <v>41</v>
      </c>
      <c r="C95" s="152"/>
      <c r="D95" s="24"/>
      <c r="E95" s="24"/>
      <c r="F95" s="24"/>
      <c r="G95" s="24"/>
      <c r="H95" s="25"/>
      <c r="I95" s="560" t="s">
        <v>43</v>
      </c>
      <c r="J95" s="554"/>
      <c r="K95" s="561"/>
      <c r="L95" s="26" t="s">
        <v>24</v>
      </c>
      <c r="M95" s="554" t="s">
        <v>80</v>
      </c>
      <c r="N95" s="555"/>
    </row>
    <row r="96" spans="2:24" ht="11.15" customHeight="1">
      <c r="B96" s="597" t="s">
        <v>38</v>
      </c>
      <c r="C96" s="591"/>
      <c r="D96" s="591"/>
      <c r="E96" s="591"/>
      <c r="F96" s="591"/>
      <c r="G96" s="591"/>
      <c r="H96" s="592"/>
      <c r="I96" s="550">
        <f>SUM('2-1_使用量:2-20_使用量'!I96)</f>
        <v>0</v>
      </c>
      <c r="J96" s="552"/>
      <c r="K96" s="553"/>
      <c r="L96" s="27" t="s">
        <v>92</v>
      </c>
      <c r="M96" s="550">
        <f>IF(I96="","",I96*'1_排出係数'!L67)</f>
        <v>0</v>
      </c>
      <c r="N96" s="551"/>
    </row>
    <row r="97" spans="2:15" ht="11.15" customHeight="1">
      <c r="B97" s="596" t="s">
        <v>39</v>
      </c>
      <c r="C97" s="588"/>
      <c r="D97" s="588"/>
      <c r="E97" s="588"/>
      <c r="F97" s="588"/>
      <c r="G97" s="588"/>
      <c r="H97" s="589"/>
      <c r="I97" s="528">
        <f>SUM('2-1_使用量:2-20_使用量'!I97)</f>
        <v>0</v>
      </c>
      <c r="J97" s="529"/>
      <c r="K97" s="530"/>
      <c r="L97" s="7" t="s">
        <v>67</v>
      </c>
      <c r="M97" s="528">
        <f>IF(I97="","",I97*'1_排出係数'!L59)</f>
        <v>0</v>
      </c>
      <c r="N97" s="531"/>
    </row>
    <row r="98" spans="2:15" ht="11.15" customHeight="1">
      <c r="B98" s="593" t="s">
        <v>147</v>
      </c>
      <c r="C98" s="594"/>
      <c r="D98" s="594"/>
      <c r="E98" s="594"/>
      <c r="F98" s="594"/>
      <c r="G98" s="594"/>
      <c r="H98" s="595"/>
      <c r="I98" s="528">
        <f>SUM('2-1_使用量:2-20_使用量'!I98)</f>
        <v>0</v>
      </c>
      <c r="J98" s="529"/>
      <c r="K98" s="530"/>
      <c r="L98" s="27" t="s">
        <v>92</v>
      </c>
      <c r="M98" s="528">
        <f>IF(I98="","",I98*'1_排出係数'!L67)</f>
        <v>0</v>
      </c>
      <c r="N98" s="531"/>
    </row>
    <row r="99" spans="2:15" ht="11.15" customHeight="1">
      <c r="B99" s="593" t="s">
        <v>196</v>
      </c>
      <c r="C99" s="594"/>
      <c r="D99" s="594"/>
      <c r="E99" s="594"/>
      <c r="F99" s="594"/>
      <c r="G99" s="594"/>
      <c r="H99" s="595"/>
      <c r="I99" s="528">
        <f>SUM('2-1_使用量:2-20_使用量'!I99)</f>
        <v>0</v>
      </c>
      <c r="J99" s="529"/>
      <c r="K99" s="530"/>
      <c r="L99" s="7" t="s">
        <v>93</v>
      </c>
      <c r="M99" s="528">
        <f>IF(I99="","",I99)</f>
        <v>0</v>
      </c>
      <c r="N99" s="531"/>
    </row>
    <row r="100" spans="2:15" ht="11.15" customHeight="1">
      <c r="B100" s="593" t="s">
        <v>213</v>
      </c>
      <c r="C100" s="594"/>
      <c r="D100" s="594"/>
      <c r="E100" s="594"/>
      <c r="F100" s="594"/>
      <c r="G100" s="594"/>
      <c r="H100" s="595"/>
      <c r="I100" s="528">
        <f>SUM('2-1_使用量:2-20_使用量'!I100)</f>
        <v>0</v>
      </c>
      <c r="J100" s="529"/>
      <c r="K100" s="530"/>
      <c r="L100" s="7" t="s">
        <v>93</v>
      </c>
      <c r="M100" s="528">
        <f>IF(I100="","",I100)</f>
        <v>0</v>
      </c>
      <c r="N100" s="531"/>
    </row>
    <row r="101" spans="2:15" ht="11.15" customHeight="1">
      <c r="B101" s="581" t="s">
        <v>40</v>
      </c>
      <c r="C101" s="582"/>
      <c r="D101" s="582"/>
      <c r="E101" s="582"/>
      <c r="F101" s="582"/>
      <c r="G101" s="582"/>
      <c r="H101" s="583"/>
      <c r="I101" s="524">
        <f>SUM('2-1_使用量:2-20_使用量'!I101)</f>
        <v>0</v>
      </c>
      <c r="J101" s="525"/>
      <c r="K101" s="526"/>
      <c r="L101" s="384" t="s">
        <v>92</v>
      </c>
      <c r="M101" s="524" cm="1">
        <f t="array" ref="M101">IF(I101="","",SUMPRODUCT((H80:H84&lt;=0.37)*1,('1_排出係数'!L67-H80:H84),K80:K84))</f>
        <v>0</v>
      </c>
      <c r="N101" s="527"/>
    </row>
    <row r="102" spans="2:15" ht="11.5" customHeight="1">
      <c r="B102" s="575" t="s">
        <v>216</v>
      </c>
      <c r="C102" s="576"/>
      <c r="D102" s="576"/>
      <c r="E102" s="590" t="s">
        <v>209</v>
      </c>
      <c r="F102" s="591"/>
      <c r="G102" s="591"/>
      <c r="H102" s="592"/>
      <c r="I102" s="541" t="s">
        <v>34</v>
      </c>
      <c r="J102" s="542"/>
      <c r="K102" s="543"/>
      <c r="L102" s="27" t="s">
        <v>212</v>
      </c>
      <c r="M102" s="532" t="str">
        <f>IF(OR($N$89="",SUM($M$96,$M$98,$M$101)&gt;$N$89),$N$89,SUM($M$96,$M$98,$M$101))</f>
        <v/>
      </c>
      <c r="N102" s="533"/>
    </row>
    <row r="103" spans="2:15" ht="11.5" customHeight="1">
      <c r="B103" s="577"/>
      <c r="C103" s="578"/>
      <c r="D103" s="578"/>
      <c r="E103" s="587" t="s">
        <v>210</v>
      </c>
      <c r="F103" s="588"/>
      <c r="G103" s="588"/>
      <c r="H103" s="589"/>
      <c r="I103" s="544" t="s">
        <v>212</v>
      </c>
      <c r="J103" s="545"/>
      <c r="K103" s="546"/>
      <c r="L103" s="7" t="s">
        <v>212</v>
      </c>
      <c r="M103" s="534" t="str">
        <f>IF($I$97&gt;0,IF($M$97&gt;SUM($N$68:$N$71),SUM($N$68:$N$71),$M$97),"")</f>
        <v/>
      </c>
      <c r="N103" s="535"/>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72</v>
      </c>
      <c r="J105" s="539"/>
      <c r="K105" s="540"/>
      <c r="L105" s="28" t="s">
        <v>73</v>
      </c>
      <c r="M105" s="522">
        <f>SUM(M102:N104)</f>
        <v>0</v>
      </c>
      <c r="N105" s="523"/>
      <c r="O105" s="1"/>
    </row>
  </sheetData>
  <sheetProtection algorithmName="SHA-512" hashValue="2kjDiBU6HmBEBj3r97qYIJ6M0znxh4bX48PvYkr4HBuO80rLDKhiU2iUAxB893S/6qsXDeD51lIAqLc4J7L0jA==" saltValue="T+L2HJUZIG6VnbKhprPZcg==" spinCount="100000" sheet="1" formatCells="0"/>
  <mergeCells count="83">
    <mergeCell ref="J93:M93"/>
    <mergeCell ref="B105:H105"/>
    <mergeCell ref="E34:E36"/>
    <mergeCell ref="C19:C48"/>
    <mergeCell ref="E47:G47"/>
    <mergeCell ref="E48:G48"/>
    <mergeCell ref="B102:D104"/>
    <mergeCell ref="B101:H101"/>
    <mergeCell ref="E104:H104"/>
    <mergeCell ref="E103:H103"/>
    <mergeCell ref="E102:H102"/>
    <mergeCell ref="B100:H100"/>
    <mergeCell ref="B99:H99"/>
    <mergeCell ref="B98:H98"/>
    <mergeCell ref="B97:H97"/>
    <mergeCell ref="B96:H96"/>
    <mergeCell ref="M95:N95"/>
    <mergeCell ref="E66:G66"/>
    <mergeCell ref="E67:G67"/>
    <mergeCell ref="C49:C67"/>
    <mergeCell ref="I95:K95"/>
    <mergeCell ref="E80:F80"/>
    <mergeCell ref="E81:F81"/>
    <mergeCell ref="E84:F84"/>
    <mergeCell ref="E83:F83"/>
    <mergeCell ref="E85:F85"/>
    <mergeCell ref="E86:F86"/>
    <mergeCell ref="E87:F87"/>
    <mergeCell ref="E88:F88"/>
    <mergeCell ref="C89:H89"/>
    <mergeCell ref="B90:H90"/>
    <mergeCell ref="J92:M92"/>
    <mergeCell ref="M99:N99"/>
    <mergeCell ref="M96:N96"/>
    <mergeCell ref="I97:K97"/>
    <mergeCell ref="M97:N97"/>
    <mergeCell ref="I99:K99"/>
    <mergeCell ref="M98:N98"/>
    <mergeCell ref="I98:K98"/>
    <mergeCell ref="I96:K96"/>
    <mergeCell ref="M105:N105"/>
    <mergeCell ref="I101:K101"/>
    <mergeCell ref="M101:N101"/>
    <mergeCell ref="I100:K100"/>
    <mergeCell ref="M100:N100"/>
    <mergeCell ref="M102:N102"/>
    <mergeCell ref="M103:N103"/>
    <mergeCell ref="M104:N104"/>
    <mergeCell ref="I105:K105"/>
    <mergeCell ref="I102:K102"/>
    <mergeCell ref="I103:K103"/>
    <mergeCell ref="I104:K104"/>
    <mergeCell ref="T6:T9"/>
    <mergeCell ref="N6:N9"/>
    <mergeCell ref="B6:E7"/>
    <mergeCell ref="B8:E9"/>
    <mergeCell ref="B10:E11"/>
    <mergeCell ref="H10:H11"/>
    <mergeCell ref="J6:L9"/>
    <mergeCell ref="F6:G7"/>
    <mergeCell ref="S6:S9"/>
    <mergeCell ref="P6:R9"/>
    <mergeCell ref="M6:M9"/>
    <mergeCell ref="F8:G9"/>
    <mergeCell ref="H6:H7"/>
    <mergeCell ref="F10:G11"/>
    <mergeCell ref="H8:H9"/>
    <mergeCell ref="F4:L4"/>
    <mergeCell ref="D59:D60"/>
    <mergeCell ref="C85:D88"/>
    <mergeCell ref="D80:D84"/>
    <mergeCell ref="E82:F82"/>
    <mergeCell ref="C76:H76"/>
    <mergeCell ref="C78:F78"/>
    <mergeCell ref="C79:D79"/>
    <mergeCell ref="C68:C75"/>
    <mergeCell ref="D32:D33"/>
    <mergeCell ref="D34:D39"/>
    <mergeCell ref="F12:G13"/>
    <mergeCell ref="C18:H18"/>
    <mergeCell ref="E37:E38"/>
    <mergeCell ref="B12:E13"/>
    <mergeCell ref="H12:H13"/>
  </mergeCells>
  <phoneticPr fontId="23"/>
  <printOptions horizontalCentered="1" verticalCentered="1"/>
  <pageMargins left="0.19685039370078741" right="0.19685039370078741" top="0.39370078740157483" bottom="0.39370078740157483" header="0.19685039370078741" footer="0.31496062992125984"/>
  <pageSetup paperSize="9" scale="68" orientation="portrait" blackAndWhite="1" r:id="rId1"/>
  <headerFooter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B1:U79"/>
  <sheetViews>
    <sheetView showGridLines="0" view="pageBreakPreview" topLeftCell="A74" zoomScaleNormal="100" zoomScaleSheetLayoutView="100" workbookViewId="0">
      <selection activeCell="E4" sqref="E4:M4"/>
    </sheetView>
  </sheetViews>
  <sheetFormatPr defaultRowHeight="13"/>
  <cols>
    <col min="1" max="1" width="2.6328125" customWidth="1"/>
    <col min="2" max="2" width="3.6328125" customWidth="1"/>
    <col min="3" max="3" width="3.08984375" customWidth="1"/>
    <col min="4" max="4" width="9.6328125" customWidth="1"/>
    <col min="5" max="5" width="3.08984375" customWidth="1"/>
    <col min="6" max="6" width="7.08984375" customWidth="1"/>
    <col min="7" max="7" width="18.7265625" customWidth="1"/>
    <col min="8" max="8" width="2.7265625" customWidth="1"/>
    <col min="9" max="9" width="10.6328125" customWidth="1"/>
    <col min="10" max="11" width="4.7265625" customWidth="1"/>
    <col min="12" max="14" width="8" customWidth="1"/>
    <col min="15" max="15" width="11.6328125" customWidth="1"/>
  </cols>
  <sheetData>
    <row r="1" spans="2:18" ht="13.5" thickBot="1"/>
    <row r="2" spans="2:18" s="179" customFormat="1" ht="20.149999999999999" customHeight="1" thickBot="1">
      <c r="B2" s="174" t="s">
        <v>26</v>
      </c>
      <c r="C2" s="175"/>
      <c r="D2" s="175"/>
      <c r="E2" s="175"/>
      <c r="F2" s="175"/>
      <c r="G2" s="175"/>
      <c r="H2" s="175"/>
      <c r="I2" s="175"/>
      <c r="J2" s="175"/>
      <c r="K2" s="175"/>
      <c r="L2" s="175"/>
      <c r="M2" s="176"/>
      <c r="N2" s="177"/>
      <c r="O2" s="178"/>
      <c r="R2" s="179">
        <v>2022</v>
      </c>
    </row>
    <row r="3" spans="2:18" ht="13.5" customHeight="1" thickBot="1">
      <c r="R3">
        <f>R2+1</f>
        <v>2023</v>
      </c>
    </row>
    <row r="4" spans="2:18" ht="28.5" customHeight="1" thickBot="1">
      <c r="B4" s="42" t="s">
        <v>104</v>
      </c>
      <c r="C4" s="180"/>
      <c r="D4" s="181"/>
      <c r="E4" s="681"/>
      <c r="F4" s="682"/>
      <c r="G4" s="682"/>
      <c r="H4" s="682"/>
      <c r="I4" s="682"/>
      <c r="J4" s="682"/>
      <c r="K4" s="682"/>
      <c r="L4" s="682"/>
      <c r="M4" s="683"/>
      <c r="N4" s="358" t="s">
        <v>205</v>
      </c>
      <c r="O4" s="357"/>
      <c r="R4">
        <f>R3+1</f>
        <v>2024</v>
      </c>
    </row>
    <row r="5" spans="2:18" ht="10" customHeight="1" thickBot="1">
      <c r="B5" s="2"/>
      <c r="C5" s="2"/>
      <c r="D5" s="2"/>
      <c r="E5" s="2"/>
      <c r="F5" s="2"/>
      <c r="G5" s="2"/>
      <c r="H5" s="2"/>
      <c r="I5" s="2"/>
      <c r="J5" s="2"/>
      <c r="K5" s="2"/>
      <c r="L5" s="2"/>
      <c r="M5" s="2"/>
      <c r="R5">
        <f t="shared" ref="R5" si="0">R4+1</f>
        <v>2025</v>
      </c>
    </row>
    <row r="6" spans="2:18">
      <c r="B6" s="182" t="s">
        <v>108</v>
      </c>
      <c r="C6" s="183"/>
      <c r="D6" s="183"/>
      <c r="E6" s="183"/>
      <c r="F6" s="183"/>
      <c r="G6" s="183"/>
      <c r="H6" s="183"/>
      <c r="I6" s="184"/>
      <c r="J6" s="183"/>
      <c r="K6" s="183"/>
      <c r="L6" s="183"/>
      <c r="M6" s="185"/>
      <c r="N6" s="60"/>
      <c r="O6" s="61"/>
    </row>
    <row r="7" spans="2:18" ht="28" customHeight="1">
      <c r="B7" s="186"/>
      <c r="C7" s="685" t="s">
        <v>46</v>
      </c>
      <c r="D7" s="686"/>
      <c r="E7" s="686"/>
      <c r="F7" s="686"/>
      <c r="G7" s="686"/>
      <c r="H7" s="687"/>
      <c r="I7" s="187" t="s">
        <v>96</v>
      </c>
      <c r="J7" s="188" t="s">
        <v>100</v>
      </c>
      <c r="K7" s="189"/>
      <c r="L7" s="601" t="s">
        <v>97</v>
      </c>
      <c r="M7" s="602"/>
      <c r="N7" s="684"/>
      <c r="O7" s="190" t="s">
        <v>100</v>
      </c>
    </row>
    <row r="8" spans="2:18" ht="12" customHeight="1">
      <c r="B8" s="665"/>
      <c r="C8" s="637" t="s">
        <v>195</v>
      </c>
      <c r="D8" s="613" t="s">
        <v>23</v>
      </c>
      <c r="E8" s="614"/>
      <c r="F8" s="614"/>
      <c r="G8" s="614"/>
      <c r="H8" s="615"/>
      <c r="I8" s="364">
        <v>38.299999999999997</v>
      </c>
      <c r="J8" s="639" t="s">
        <v>226</v>
      </c>
      <c r="K8" s="640"/>
      <c r="L8" s="678">
        <v>1.9E-2</v>
      </c>
      <c r="M8" s="679"/>
      <c r="N8" s="680"/>
      <c r="O8" s="191" t="s">
        <v>32</v>
      </c>
    </row>
    <row r="9" spans="2:18" ht="12" customHeight="1">
      <c r="B9" s="666"/>
      <c r="C9" s="635"/>
      <c r="D9" s="192"/>
      <c r="E9" s="598" t="s">
        <v>107</v>
      </c>
      <c r="F9" s="599"/>
      <c r="G9" s="599"/>
      <c r="H9" s="600"/>
      <c r="I9" s="194">
        <v>34.799999999999997</v>
      </c>
      <c r="J9" s="622" t="s">
        <v>226</v>
      </c>
      <c r="K9" s="623"/>
      <c r="L9" s="675">
        <v>1.83E-2</v>
      </c>
      <c r="M9" s="676"/>
      <c r="N9" s="677"/>
      <c r="O9" s="193" t="s">
        <v>32</v>
      </c>
    </row>
    <row r="10" spans="2:18" ht="12" customHeight="1">
      <c r="B10" s="666"/>
      <c r="C10" s="635"/>
      <c r="D10" s="598" t="s">
        <v>0</v>
      </c>
      <c r="E10" s="599"/>
      <c r="F10" s="599"/>
      <c r="G10" s="599"/>
      <c r="H10" s="600"/>
      <c r="I10" s="194">
        <v>33.4</v>
      </c>
      <c r="J10" s="622" t="s">
        <v>226</v>
      </c>
      <c r="K10" s="623"/>
      <c r="L10" s="675">
        <v>1.8700000000000001E-2</v>
      </c>
      <c r="M10" s="676"/>
      <c r="N10" s="677"/>
      <c r="O10" s="193" t="s">
        <v>32</v>
      </c>
    </row>
    <row r="11" spans="2:18" ht="12" customHeight="1">
      <c r="B11" s="666"/>
      <c r="C11" s="635"/>
      <c r="D11" s="598" t="s">
        <v>1</v>
      </c>
      <c r="E11" s="599"/>
      <c r="F11" s="599"/>
      <c r="G11" s="599"/>
      <c r="H11" s="600"/>
      <c r="I11" s="194">
        <v>33.299999999999997</v>
      </c>
      <c r="J11" s="622" t="s">
        <v>226</v>
      </c>
      <c r="K11" s="623"/>
      <c r="L11" s="675">
        <v>1.8599999999999998E-2</v>
      </c>
      <c r="M11" s="676"/>
      <c r="N11" s="677"/>
      <c r="O11" s="193" t="s">
        <v>32</v>
      </c>
    </row>
    <row r="12" spans="2:18" ht="12" customHeight="1">
      <c r="B12" s="666"/>
      <c r="C12" s="635"/>
      <c r="D12" s="598" t="s">
        <v>148</v>
      </c>
      <c r="E12" s="599"/>
      <c r="F12" s="599"/>
      <c r="G12" s="599"/>
      <c r="H12" s="600"/>
      <c r="I12" s="194">
        <v>36.299999999999997</v>
      </c>
      <c r="J12" s="622" t="s">
        <v>226</v>
      </c>
      <c r="K12" s="623"/>
      <c r="L12" s="675">
        <v>1.8599999999999998E-2</v>
      </c>
      <c r="M12" s="676"/>
      <c r="N12" s="677"/>
      <c r="O12" s="193" t="s">
        <v>32</v>
      </c>
    </row>
    <row r="13" spans="2:18" ht="12" customHeight="1">
      <c r="B13" s="666"/>
      <c r="C13" s="635"/>
      <c r="D13" s="598" t="s">
        <v>2</v>
      </c>
      <c r="E13" s="599"/>
      <c r="F13" s="599"/>
      <c r="G13" s="599"/>
      <c r="H13" s="600"/>
      <c r="I13" s="194">
        <v>36.5</v>
      </c>
      <c r="J13" s="622" t="s">
        <v>226</v>
      </c>
      <c r="K13" s="623"/>
      <c r="L13" s="675">
        <v>1.8700000000000001E-2</v>
      </c>
      <c r="M13" s="676"/>
      <c r="N13" s="677"/>
      <c r="O13" s="193" t="s">
        <v>32</v>
      </c>
    </row>
    <row r="14" spans="2:18" ht="12" customHeight="1">
      <c r="B14" s="666"/>
      <c r="C14" s="635"/>
      <c r="D14" s="598" t="s">
        <v>3</v>
      </c>
      <c r="E14" s="599"/>
      <c r="F14" s="599"/>
      <c r="G14" s="599"/>
      <c r="H14" s="600"/>
      <c r="I14" s="194">
        <v>38</v>
      </c>
      <c r="J14" s="622" t="s">
        <v>226</v>
      </c>
      <c r="K14" s="623"/>
      <c r="L14" s="675">
        <v>1.8800000000000001E-2</v>
      </c>
      <c r="M14" s="676"/>
      <c r="N14" s="677"/>
      <c r="O14" s="193" t="s">
        <v>32</v>
      </c>
    </row>
    <row r="15" spans="2:18" ht="12" customHeight="1">
      <c r="B15" s="666"/>
      <c r="C15" s="635"/>
      <c r="D15" s="598" t="s">
        <v>4</v>
      </c>
      <c r="E15" s="599"/>
      <c r="F15" s="599"/>
      <c r="G15" s="599"/>
      <c r="H15" s="600"/>
      <c r="I15" s="194">
        <v>38.9</v>
      </c>
      <c r="J15" s="622" t="s">
        <v>226</v>
      </c>
      <c r="K15" s="623"/>
      <c r="L15" s="675">
        <v>1.9300000000000001E-2</v>
      </c>
      <c r="M15" s="676"/>
      <c r="N15" s="677"/>
      <c r="O15" s="193" t="s">
        <v>32</v>
      </c>
    </row>
    <row r="16" spans="2:18" ht="12" customHeight="1">
      <c r="B16" s="666"/>
      <c r="C16" s="635"/>
      <c r="D16" s="598" t="s">
        <v>5</v>
      </c>
      <c r="E16" s="599"/>
      <c r="F16" s="599"/>
      <c r="G16" s="599"/>
      <c r="H16" s="600"/>
      <c r="I16" s="194">
        <v>41.8</v>
      </c>
      <c r="J16" s="622" t="s">
        <v>226</v>
      </c>
      <c r="K16" s="623"/>
      <c r="L16" s="675">
        <v>2.0199999999999999E-2</v>
      </c>
      <c r="M16" s="676"/>
      <c r="N16" s="677"/>
      <c r="O16" s="193" t="s">
        <v>32</v>
      </c>
    </row>
    <row r="17" spans="2:15" ht="12" customHeight="1">
      <c r="B17" s="666"/>
      <c r="C17" s="635"/>
      <c r="D17" s="598" t="s">
        <v>6</v>
      </c>
      <c r="E17" s="599"/>
      <c r="F17" s="599"/>
      <c r="G17" s="599"/>
      <c r="H17" s="600"/>
      <c r="I17" s="194">
        <v>40</v>
      </c>
      <c r="J17" s="622" t="s">
        <v>27</v>
      </c>
      <c r="K17" s="623"/>
      <c r="L17" s="675">
        <v>2.0400000000000001E-2</v>
      </c>
      <c r="M17" s="676"/>
      <c r="N17" s="677"/>
      <c r="O17" s="193" t="s">
        <v>32</v>
      </c>
    </row>
    <row r="18" spans="2:15" ht="12" customHeight="1">
      <c r="B18" s="666"/>
      <c r="C18" s="635"/>
      <c r="D18" s="598" t="s">
        <v>7</v>
      </c>
      <c r="E18" s="599"/>
      <c r="F18" s="599"/>
      <c r="G18" s="599"/>
      <c r="H18" s="600"/>
      <c r="I18" s="194">
        <v>34.1</v>
      </c>
      <c r="J18" s="622" t="s">
        <v>27</v>
      </c>
      <c r="K18" s="623"/>
      <c r="L18" s="675">
        <v>2.4799999999999999E-2</v>
      </c>
      <c r="M18" s="676"/>
      <c r="N18" s="677"/>
      <c r="O18" s="193" t="s">
        <v>32</v>
      </c>
    </row>
    <row r="19" spans="2:15" ht="12" customHeight="1">
      <c r="B19" s="666"/>
      <c r="C19" s="635"/>
      <c r="D19" s="668" t="s">
        <v>8</v>
      </c>
      <c r="E19" s="598" t="s">
        <v>105</v>
      </c>
      <c r="F19" s="599"/>
      <c r="G19" s="599"/>
      <c r="H19" s="600"/>
      <c r="I19" s="194">
        <v>50.1</v>
      </c>
      <c r="J19" s="622" t="s">
        <v>27</v>
      </c>
      <c r="K19" s="623"/>
      <c r="L19" s="675">
        <v>1.6299999999999999E-2</v>
      </c>
      <c r="M19" s="676"/>
      <c r="N19" s="677"/>
      <c r="O19" s="193" t="s">
        <v>32</v>
      </c>
    </row>
    <row r="20" spans="2:15" ht="12" customHeight="1">
      <c r="B20" s="666"/>
      <c r="C20" s="635"/>
      <c r="D20" s="668"/>
      <c r="E20" s="598" t="s">
        <v>37</v>
      </c>
      <c r="F20" s="599"/>
      <c r="G20" s="599"/>
      <c r="H20" s="600"/>
      <c r="I20" s="194">
        <v>46.1</v>
      </c>
      <c r="J20" s="622" t="s">
        <v>208</v>
      </c>
      <c r="K20" s="623"/>
      <c r="L20" s="675">
        <v>1.44E-2</v>
      </c>
      <c r="M20" s="676"/>
      <c r="N20" s="677"/>
      <c r="O20" s="193" t="s">
        <v>32</v>
      </c>
    </row>
    <row r="21" spans="2:15" ht="12" customHeight="1">
      <c r="B21" s="666"/>
      <c r="C21" s="635"/>
      <c r="D21" s="668" t="s">
        <v>9</v>
      </c>
      <c r="E21" s="598" t="s">
        <v>106</v>
      </c>
      <c r="F21" s="599"/>
      <c r="G21" s="599"/>
      <c r="H21" s="600"/>
      <c r="I21" s="194">
        <v>54.7</v>
      </c>
      <c r="J21" s="622" t="s">
        <v>27</v>
      </c>
      <c r="K21" s="623"/>
      <c r="L21" s="675">
        <v>1.3899999999999999E-2</v>
      </c>
      <c r="M21" s="676"/>
      <c r="N21" s="677"/>
      <c r="O21" s="193" t="s">
        <v>32</v>
      </c>
    </row>
    <row r="22" spans="2:15" ht="12" customHeight="1">
      <c r="B22" s="666"/>
      <c r="C22" s="635"/>
      <c r="D22" s="668"/>
      <c r="E22" s="598" t="s">
        <v>10</v>
      </c>
      <c r="F22" s="599"/>
      <c r="G22" s="599"/>
      <c r="H22" s="600"/>
      <c r="I22" s="194">
        <v>38.4</v>
      </c>
      <c r="J22" s="622" t="s">
        <v>208</v>
      </c>
      <c r="K22" s="623"/>
      <c r="L22" s="675">
        <v>1.3899999999999999E-2</v>
      </c>
      <c r="M22" s="676"/>
      <c r="N22" s="677"/>
      <c r="O22" s="193" t="s">
        <v>32</v>
      </c>
    </row>
    <row r="23" spans="2:15" ht="12" customHeight="1">
      <c r="B23" s="666"/>
      <c r="C23" s="635"/>
      <c r="D23" s="669" t="s">
        <v>11</v>
      </c>
      <c r="E23" s="643" t="s">
        <v>12</v>
      </c>
      <c r="F23" s="644"/>
      <c r="G23" s="616" t="s">
        <v>174</v>
      </c>
      <c r="H23" s="618"/>
      <c r="I23" s="194">
        <v>28.7</v>
      </c>
      <c r="J23" s="622" t="s">
        <v>27</v>
      </c>
      <c r="K23" s="623"/>
      <c r="L23" s="675">
        <v>2.46E-2</v>
      </c>
      <c r="M23" s="676"/>
      <c r="N23" s="677"/>
      <c r="O23" s="193" t="s">
        <v>32</v>
      </c>
    </row>
    <row r="24" spans="2:15" ht="12" customHeight="1">
      <c r="B24" s="666"/>
      <c r="C24" s="635"/>
      <c r="D24" s="669"/>
      <c r="E24" s="647"/>
      <c r="F24" s="648"/>
      <c r="G24" s="616" t="s">
        <v>175</v>
      </c>
      <c r="H24" s="618"/>
      <c r="I24" s="194">
        <v>28.9</v>
      </c>
      <c r="J24" s="622" t="s">
        <v>27</v>
      </c>
      <c r="K24" s="623"/>
      <c r="L24" s="675">
        <v>2.4500000000000001E-2</v>
      </c>
      <c r="M24" s="676"/>
      <c r="N24" s="677"/>
      <c r="O24" s="193" t="s">
        <v>32</v>
      </c>
    </row>
    <row r="25" spans="2:15" ht="12" customHeight="1">
      <c r="B25" s="666"/>
      <c r="C25" s="635"/>
      <c r="D25" s="669"/>
      <c r="E25" s="645"/>
      <c r="F25" s="646"/>
      <c r="G25" s="616" t="s">
        <v>176</v>
      </c>
      <c r="H25" s="618"/>
      <c r="I25" s="194">
        <v>28.3</v>
      </c>
      <c r="J25" s="622" t="s">
        <v>27</v>
      </c>
      <c r="K25" s="623"/>
      <c r="L25" s="675">
        <v>2.5100000000000001E-2</v>
      </c>
      <c r="M25" s="676"/>
      <c r="N25" s="677"/>
      <c r="O25" s="193" t="s">
        <v>32</v>
      </c>
    </row>
    <row r="26" spans="2:15" ht="12" customHeight="1">
      <c r="B26" s="666"/>
      <c r="C26" s="635"/>
      <c r="D26" s="669"/>
      <c r="E26" s="643" t="s">
        <v>13</v>
      </c>
      <c r="F26" s="644"/>
      <c r="G26" s="616" t="s">
        <v>177</v>
      </c>
      <c r="H26" s="618"/>
      <c r="I26" s="194">
        <v>26.1</v>
      </c>
      <c r="J26" s="622" t="s">
        <v>27</v>
      </c>
      <c r="K26" s="623"/>
      <c r="L26" s="675">
        <v>2.4299999999999999E-2</v>
      </c>
      <c r="M26" s="676"/>
      <c r="N26" s="677"/>
      <c r="O26" s="193" t="s">
        <v>32</v>
      </c>
    </row>
    <row r="27" spans="2:15" ht="12" customHeight="1">
      <c r="B27" s="666"/>
      <c r="C27" s="635"/>
      <c r="D27" s="669"/>
      <c r="E27" s="645"/>
      <c r="F27" s="646"/>
      <c r="G27" s="616" t="s">
        <v>178</v>
      </c>
      <c r="H27" s="618"/>
      <c r="I27" s="194">
        <v>24.2</v>
      </c>
      <c r="J27" s="622" t="s">
        <v>27</v>
      </c>
      <c r="K27" s="623"/>
      <c r="L27" s="675">
        <v>2.4199999999999999E-2</v>
      </c>
      <c r="M27" s="676"/>
      <c r="N27" s="677"/>
      <c r="O27" s="193" t="s">
        <v>32</v>
      </c>
    </row>
    <row r="28" spans="2:15" ht="12" customHeight="1">
      <c r="B28" s="666"/>
      <c r="C28" s="635"/>
      <c r="D28" s="669"/>
      <c r="E28" s="616" t="s">
        <v>207</v>
      </c>
      <c r="F28" s="617"/>
      <c r="G28" s="617"/>
      <c r="H28" s="618"/>
      <c r="I28" s="194">
        <v>27.8</v>
      </c>
      <c r="J28" s="622" t="s">
        <v>27</v>
      </c>
      <c r="K28" s="623"/>
      <c r="L28" s="675">
        <v>2.5899999999999999E-2</v>
      </c>
      <c r="M28" s="676"/>
      <c r="N28" s="677"/>
      <c r="O28" s="193" t="s">
        <v>32</v>
      </c>
    </row>
    <row r="29" spans="2:15" ht="12" customHeight="1">
      <c r="B29" s="666"/>
      <c r="C29" s="635"/>
      <c r="D29" s="598" t="s">
        <v>14</v>
      </c>
      <c r="E29" s="599"/>
      <c r="F29" s="599"/>
      <c r="G29" s="599"/>
      <c r="H29" s="600"/>
      <c r="I29" s="194">
        <v>29</v>
      </c>
      <c r="J29" s="622" t="s">
        <v>27</v>
      </c>
      <c r="K29" s="623"/>
      <c r="L29" s="675">
        <v>2.9899999999999999E-2</v>
      </c>
      <c r="M29" s="676"/>
      <c r="N29" s="677"/>
      <c r="O29" s="193" t="s">
        <v>32</v>
      </c>
    </row>
    <row r="30" spans="2:15" ht="12" customHeight="1">
      <c r="B30" s="666"/>
      <c r="C30" s="635"/>
      <c r="D30" s="598" t="s">
        <v>15</v>
      </c>
      <c r="E30" s="599"/>
      <c r="F30" s="599"/>
      <c r="G30" s="599"/>
      <c r="H30" s="600"/>
      <c r="I30" s="194">
        <v>37.299999999999997</v>
      </c>
      <c r="J30" s="622" t="s">
        <v>27</v>
      </c>
      <c r="K30" s="623"/>
      <c r="L30" s="675">
        <v>2.0899999999999998E-2</v>
      </c>
      <c r="M30" s="676"/>
      <c r="N30" s="677"/>
      <c r="O30" s="193" t="s">
        <v>32</v>
      </c>
    </row>
    <row r="31" spans="2:15" ht="12" customHeight="1">
      <c r="B31" s="666"/>
      <c r="C31" s="635"/>
      <c r="D31" s="598" t="s">
        <v>16</v>
      </c>
      <c r="E31" s="599"/>
      <c r="F31" s="599"/>
      <c r="G31" s="599"/>
      <c r="H31" s="600"/>
      <c r="I31" s="194">
        <v>18.399999999999999</v>
      </c>
      <c r="J31" s="622" t="s">
        <v>208</v>
      </c>
      <c r="K31" s="623"/>
      <c r="L31" s="675">
        <v>1.09E-2</v>
      </c>
      <c r="M31" s="676"/>
      <c r="N31" s="677"/>
      <c r="O31" s="193" t="s">
        <v>32</v>
      </c>
    </row>
    <row r="32" spans="2:15" ht="12" customHeight="1">
      <c r="B32" s="666"/>
      <c r="C32" s="635"/>
      <c r="D32" s="598" t="s">
        <v>17</v>
      </c>
      <c r="E32" s="599"/>
      <c r="F32" s="599"/>
      <c r="G32" s="599"/>
      <c r="H32" s="600"/>
      <c r="I32" s="365">
        <v>3.23</v>
      </c>
      <c r="J32" s="622" t="s">
        <v>208</v>
      </c>
      <c r="K32" s="623"/>
      <c r="L32" s="675">
        <v>2.64E-2</v>
      </c>
      <c r="M32" s="676"/>
      <c r="N32" s="677"/>
      <c r="O32" s="193" t="s">
        <v>32</v>
      </c>
    </row>
    <row r="33" spans="2:15" ht="12" customHeight="1">
      <c r="B33" s="666"/>
      <c r="C33" s="635"/>
      <c r="D33" s="598" t="s">
        <v>220</v>
      </c>
      <c r="E33" s="599"/>
      <c r="F33" s="599"/>
      <c r="G33" s="599"/>
      <c r="H33" s="600"/>
      <c r="I33" s="365">
        <v>3.45</v>
      </c>
      <c r="J33" s="622" t="s">
        <v>208</v>
      </c>
      <c r="K33" s="623"/>
      <c r="L33" s="675">
        <v>2.64E-2</v>
      </c>
      <c r="M33" s="676"/>
      <c r="N33" s="677"/>
      <c r="O33" s="193" t="s">
        <v>32</v>
      </c>
    </row>
    <row r="34" spans="2:15" ht="12" customHeight="1">
      <c r="B34" s="666"/>
      <c r="C34" s="635"/>
      <c r="D34" s="598" t="s">
        <v>221</v>
      </c>
      <c r="E34" s="599"/>
      <c r="F34" s="599"/>
      <c r="G34" s="599"/>
      <c r="H34" s="600"/>
      <c r="I34" s="365">
        <v>7.53</v>
      </c>
      <c r="J34" s="622" t="s">
        <v>208</v>
      </c>
      <c r="K34" s="623"/>
      <c r="L34" s="675">
        <v>4.2000000000000003E-2</v>
      </c>
      <c r="M34" s="676"/>
      <c r="N34" s="677"/>
      <c r="O34" s="193" t="s">
        <v>32</v>
      </c>
    </row>
    <row r="35" spans="2:15" ht="12" customHeight="1">
      <c r="B35" s="666"/>
      <c r="C35" s="635"/>
      <c r="D35" s="598" t="s">
        <v>144</v>
      </c>
      <c r="E35" s="599"/>
      <c r="F35" s="599"/>
      <c r="G35" s="599"/>
      <c r="H35" s="600"/>
      <c r="I35" s="194">
        <v>45</v>
      </c>
      <c r="J35" s="622" t="s">
        <v>208</v>
      </c>
      <c r="K35" s="623"/>
      <c r="L35" s="675">
        <v>1.4E-2</v>
      </c>
      <c r="M35" s="676"/>
      <c r="N35" s="677"/>
      <c r="O35" s="193" t="s">
        <v>32</v>
      </c>
    </row>
    <row r="36" spans="2:15" ht="12" customHeight="1">
      <c r="B36" s="666"/>
      <c r="C36" s="635"/>
      <c r="D36" s="598" t="s">
        <v>203</v>
      </c>
      <c r="E36" s="599"/>
      <c r="F36" s="607"/>
      <c r="G36" s="607"/>
      <c r="H36" s="354" t="s">
        <v>201</v>
      </c>
      <c r="I36" s="77"/>
      <c r="J36" s="366" t="s">
        <v>111</v>
      </c>
      <c r="K36" s="367"/>
      <c r="L36" s="629"/>
      <c r="M36" s="629"/>
      <c r="N36" s="630"/>
      <c r="O36" s="193" t="s">
        <v>32</v>
      </c>
    </row>
    <row r="37" spans="2:15" ht="12" customHeight="1">
      <c r="B37" s="666"/>
      <c r="C37" s="638"/>
      <c r="D37" s="598" t="s">
        <v>203</v>
      </c>
      <c r="E37" s="599"/>
      <c r="F37" s="607"/>
      <c r="G37" s="607"/>
      <c r="H37" s="355" t="s">
        <v>201</v>
      </c>
      <c r="I37" s="77"/>
      <c r="J37" s="366" t="s">
        <v>111</v>
      </c>
      <c r="K37" s="367"/>
      <c r="L37" s="629"/>
      <c r="M37" s="629"/>
      <c r="N37" s="630"/>
      <c r="O37" s="193" t="s">
        <v>32</v>
      </c>
    </row>
    <row r="38" spans="2:15" ht="12" customHeight="1">
      <c r="B38" s="666"/>
      <c r="C38" s="634" t="s">
        <v>194</v>
      </c>
      <c r="D38" s="598" t="s">
        <v>150</v>
      </c>
      <c r="E38" s="599"/>
      <c r="F38" s="599"/>
      <c r="G38" s="599"/>
      <c r="H38" s="600"/>
      <c r="I38" s="194">
        <v>13.6</v>
      </c>
      <c r="J38" s="608" t="s">
        <v>190</v>
      </c>
      <c r="K38" s="609"/>
      <c r="L38" s="610"/>
      <c r="M38" s="611"/>
      <c r="N38" s="612"/>
      <c r="O38" s="170"/>
    </row>
    <row r="39" spans="2:15" ht="12" customHeight="1">
      <c r="B39" s="666"/>
      <c r="C39" s="635"/>
      <c r="D39" s="598" t="s">
        <v>151</v>
      </c>
      <c r="E39" s="599"/>
      <c r="F39" s="599"/>
      <c r="G39" s="599"/>
      <c r="H39" s="600"/>
      <c r="I39" s="194">
        <v>13.2</v>
      </c>
      <c r="J39" s="608" t="s">
        <v>190</v>
      </c>
      <c r="K39" s="609"/>
      <c r="L39" s="610"/>
      <c r="M39" s="611"/>
      <c r="N39" s="612"/>
      <c r="O39" s="170"/>
    </row>
    <row r="40" spans="2:15" ht="12" customHeight="1">
      <c r="B40" s="666"/>
      <c r="C40" s="635"/>
      <c r="D40" s="598" t="s">
        <v>152</v>
      </c>
      <c r="E40" s="599"/>
      <c r="F40" s="599"/>
      <c r="G40" s="599"/>
      <c r="H40" s="600"/>
      <c r="I40" s="194">
        <v>17.100000000000001</v>
      </c>
      <c r="J40" s="608" t="s">
        <v>190</v>
      </c>
      <c r="K40" s="609"/>
      <c r="L40" s="610"/>
      <c r="M40" s="611"/>
      <c r="N40" s="612"/>
      <c r="O40" s="170"/>
    </row>
    <row r="41" spans="2:15" ht="12" customHeight="1">
      <c r="B41" s="666"/>
      <c r="C41" s="635"/>
      <c r="D41" s="598" t="s">
        <v>166</v>
      </c>
      <c r="E41" s="599"/>
      <c r="F41" s="599"/>
      <c r="G41" s="599"/>
      <c r="H41" s="600"/>
      <c r="I41" s="194">
        <v>23.4</v>
      </c>
      <c r="J41" s="608" t="s">
        <v>226</v>
      </c>
      <c r="K41" s="609"/>
      <c r="L41" s="610"/>
      <c r="M41" s="611"/>
      <c r="N41" s="612"/>
      <c r="O41" s="170"/>
    </row>
    <row r="42" spans="2:15" ht="12" customHeight="1">
      <c r="B42" s="666"/>
      <c r="C42" s="635"/>
      <c r="D42" s="598" t="s">
        <v>167</v>
      </c>
      <c r="E42" s="599"/>
      <c r="F42" s="599"/>
      <c r="G42" s="599"/>
      <c r="H42" s="600"/>
      <c r="I42" s="194">
        <v>35.6</v>
      </c>
      <c r="J42" s="608" t="s">
        <v>226</v>
      </c>
      <c r="K42" s="609"/>
      <c r="L42" s="610"/>
      <c r="M42" s="611"/>
      <c r="N42" s="612"/>
      <c r="O42" s="170"/>
    </row>
    <row r="43" spans="2:15" ht="12" customHeight="1">
      <c r="B43" s="666"/>
      <c r="C43" s="635"/>
      <c r="D43" s="598" t="s">
        <v>168</v>
      </c>
      <c r="E43" s="599"/>
      <c r="F43" s="599"/>
      <c r="G43" s="599"/>
      <c r="H43" s="600"/>
      <c r="I43" s="194">
        <v>21.2</v>
      </c>
      <c r="J43" s="608" t="s">
        <v>191</v>
      </c>
      <c r="K43" s="609"/>
      <c r="L43" s="610"/>
      <c r="M43" s="611"/>
      <c r="N43" s="612"/>
      <c r="O43" s="170"/>
    </row>
    <row r="44" spans="2:15" ht="12" customHeight="1">
      <c r="B44" s="666"/>
      <c r="C44" s="635"/>
      <c r="D44" s="598" t="s">
        <v>153</v>
      </c>
      <c r="E44" s="599"/>
      <c r="F44" s="599"/>
      <c r="G44" s="599"/>
      <c r="H44" s="600"/>
      <c r="I44" s="194">
        <v>13.2</v>
      </c>
      <c r="J44" s="608" t="s">
        <v>190</v>
      </c>
      <c r="K44" s="609"/>
      <c r="L44" s="610"/>
      <c r="M44" s="611"/>
      <c r="N44" s="612"/>
      <c r="O44" s="170"/>
    </row>
    <row r="45" spans="2:15" ht="12" customHeight="1">
      <c r="B45" s="666"/>
      <c r="C45" s="635"/>
      <c r="D45" s="598" t="s">
        <v>169</v>
      </c>
      <c r="E45" s="599"/>
      <c r="F45" s="599"/>
      <c r="G45" s="599"/>
      <c r="H45" s="600"/>
      <c r="I45" s="194">
        <v>18</v>
      </c>
      <c r="J45" s="608" t="s">
        <v>190</v>
      </c>
      <c r="K45" s="609"/>
      <c r="L45" s="631">
        <v>1.7000000000000001E-2</v>
      </c>
      <c r="M45" s="632"/>
      <c r="N45" s="633"/>
      <c r="O45" s="193" t="s">
        <v>32</v>
      </c>
    </row>
    <row r="46" spans="2:15" ht="12" customHeight="1">
      <c r="B46" s="666"/>
      <c r="C46" s="635"/>
      <c r="D46" s="598" t="s">
        <v>170</v>
      </c>
      <c r="E46" s="599"/>
      <c r="F46" s="599"/>
      <c r="G46" s="599"/>
      <c r="H46" s="600"/>
      <c r="I46" s="194">
        <v>26.9</v>
      </c>
      <c r="J46" s="608" t="s">
        <v>190</v>
      </c>
      <c r="K46" s="609"/>
      <c r="L46" s="631">
        <v>1.66E-2</v>
      </c>
      <c r="M46" s="632"/>
      <c r="N46" s="633"/>
      <c r="O46" s="193" t="s">
        <v>32</v>
      </c>
    </row>
    <row r="47" spans="2:15" ht="12" customHeight="1">
      <c r="B47" s="666"/>
      <c r="C47" s="635"/>
      <c r="D47" s="598" t="s">
        <v>154</v>
      </c>
      <c r="E47" s="599"/>
      <c r="F47" s="599"/>
      <c r="G47" s="599"/>
      <c r="H47" s="600"/>
      <c r="I47" s="194">
        <v>33.200000000000003</v>
      </c>
      <c r="J47" s="608" t="s">
        <v>190</v>
      </c>
      <c r="K47" s="609"/>
      <c r="L47" s="631">
        <v>1.35E-2</v>
      </c>
      <c r="M47" s="632"/>
      <c r="N47" s="633"/>
      <c r="O47" s="193" t="s">
        <v>32</v>
      </c>
    </row>
    <row r="48" spans="2:15" ht="12" customHeight="1">
      <c r="B48" s="666"/>
      <c r="C48" s="635"/>
      <c r="D48" s="641" t="s">
        <v>155</v>
      </c>
      <c r="E48" s="598" t="s">
        <v>192</v>
      </c>
      <c r="F48" s="599"/>
      <c r="G48" s="599"/>
      <c r="H48" s="600"/>
      <c r="I48" s="194">
        <v>29.3</v>
      </c>
      <c r="J48" s="608" t="s">
        <v>190</v>
      </c>
      <c r="K48" s="609"/>
      <c r="L48" s="631">
        <v>2.6200000000000001E-2</v>
      </c>
      <c r="M48" s="632"/>
      <c r="N48" s="633"/>
      <c r="O48" s="193" t="s">
        <v>32</v>
      </c>
    </row>
    <row r="49" spans="2:21" ht="12" customHeight="1">
      <c r="B49" s="666"/>
      <c r="C49" s="635"/>
      <c r="D49" s="642"/>
      <c r="E49" s="598" t="s">
        <v>193</v>
      </c>
      <c r="F49" s="599"/>
      <c r="G49" s="599"/>
      <c r="H49" s="600"/>
      <c r="I49" s="194">
        <v>29.3</v>
      </c>
      <c r="J49" s="608" t="s">
        <v>190</v>
      </c>
      <c r="K49" s="609"/>
      <c r="L49" s="631">
        <v>2.3900000000000001E-2</v>
      </c>
      <c r="M49" s="632"/>
      <c r="N49" s="633"/>
      <c r="O49" s="193" t="s">
        <v>32</v>
      </c>
    </row>
    <row r="50" spans="2:21" ht="12" customHeight="1">
      <c r="B50" s="666"/>
      <c r="C50" s="635"/>
      <c r="D50" s="598" t="s">
        <v>156</v>
      </c>
      <c r="E50" s="599"/>
      <c r="F50" s="599"/>
      <c r="G50" s="599"/>
      <c r="H50" s="600"/>
      <c r="I50" s="194">
        <v>40.200000000000003</v>
      </c>
      <c r="J50" s="608" t="s">
        <v>226</v>
      </c>
      <c r="K50" s="609"/>
      <c r="L50" s="631">
        <v>1.7899999999999999E-2</v>
      </c>
      <c r="M50" s="632"/>
      <c r="N50" s="633"/>
      <c r="O50" s="193" t="s">
        <v>32</v>
      </c>
    </row>
    <row r="51" spans="2:21" ht="12" customHeight="1">
      <c r="B51" s="666"/>
      <c r="C51" s="635"/>
      <c r="D51" s="598" t="s">
        <v>157</v>
      </c>
      <c r="E51" s="599"/>
      <c r="F51" s="599"/>
      <c r="G51" s="599"/>
      <c r="H51" s="600"/>
      <c r="I51" s="194">
        <v>21.2</v>
      </c>
      <c r="J51" s="608" t="s">
        <v>191</v>
      </c>
      <c r="K51" s="609"/>
      <c r="L51" s="610"/>
      <c r="M51" s="611"/>
      <c r="N51" s="612"/>
      <c r="O51" s="170"/>
    </row>
    <row r="52" spans="2:21" ht="12" customHeight="1">
      <c r="B52" s="666"/>
      <c r="C52" s="635"/>
      <c r="D52" s="598" t="s">
        <v>158</v>
      </c>
      <c r="E52" s="599"/>
      <c r="F52" s="599"/>
      <c r="G52" s="599"/>
      <c r="H52" s="600"/>
      <c r="I52" s="194">
        <v>17.100000000000001</v>
      </c>
      <c r="J52" s="608" t="s">
        <v>190</v>
      </c>
      <c r="K52" s="609"/>
      <c r="L52" s="610"/>
      <c r="M52" s="611"/>
      <c r="N52" s="612"/>
      <c r="O52" s="170"/>
    </row>
    <row r="53" spans="2:21" ht="12" customHeight="1">
      <c r="B53" s="666"/>
      <c r="C53" s="635"/>
      <c r="D53" s="598" t="s">
        <v>159</v>
      </c>
      <c r="E53" s="599"/>
      <c r="F53" s="599"/>
      <c r="G53" s="599"/>
      <c r="H53" s="600"/>
      <c r="I53" s="368">
        <v>142</v>
      </c>
      <c r="J53" s="608" t="s">
        <v>190</v>
      </c>
      <c r="K53" s="609"/>
      <c r="L53" s="610"/>
      <c r="M53" s="611"/>
      <c r="N53" s="612"/>
      <c r="O53" s="170"/>
    </row>
    <row r="54" spans="2:21" ht="12" customHeight="1">
      <c r="B54" s="666"/>
      <c r="C54" s="635"/>
      <c r="D54" s="598" t="s">
        <v>171</v>
      </c>
      <c r="E54" s="599"/>
      <c r="F54" s="599"/>
      <c r="G54" s="599"/>
      <c r="H54" s="600"/>
      <c r="I54" s="194">
        <v>22.5</v>
      </c>
      <c r="J54" s="608" t="s">
        <v>190</v>
      </c>
      <c r="K54" s="609"/>
      <c r="L54" s="610"/>
      <c r="M54" s="611"/>
      <c r="N54" s="612"/>
      <c r="O54" s="170"/>
    </row>
    <row r="55" spans="2:21" ht="12" customHeight="1">
      <c r="B55" s="666"/>
      <c r="C55" s="635"/>
      <c r="D55" s="195" t="s">
        <v>203</v>
      </c>
      <c r="E55" s="195"/>
      <c r="F55" s="607"/>
      <c r="G55" s="607"/>
      <c r="H55" s="354" t="s">
        <v>201</v>
      </c>
      <c r="I55" s="77"/>
      <c r="J55" s="366" t="s">
        <v>111</v>
      </c>
      <c r="K55" s="367"/>
      <c r="L55" s="629"/>
      <c r="M55" s="629"/>
      <c r="N55" s="630"/>
      <c r="O55" s="193" t="s">
        <v>32</v>
      </c>
      <c r="U55" t="s">
        <v>218</v>
      </c>
    </row>
    <row r="56" spans="2:21" ht="12" customHeight="1">
      <c r="B56" s="666"/>
      <c r="C56" s="638"/>
      <c r="D56" s="195" t="s">
        <v>203</v>
      </c>
      <c r="E56" s="195"/>
      <c r="F56" s="607"/>
      <c r="G56" s="607"/>
      <c r="H56" s="355" t="s">
        <v>201</v>
      </c>
      <c r="I56" s="77"/>
      <c r="J56" s="366" t="s">
        <v>111</v>
      </c>
      <c r="K56" s="367"/>
      <c r="L56" s="629"/>
      <c r="M56" s="629"/>
      <c r="N56" s="630"/>
      <c r="O56" s="193" t="s">
        <v>32</v>
      </c>
      <c r="U56" t="s">
        <v>219</v>
      </c>
    </row>
    <row r="57" spans="2:21" ht="12" customHeight="1">
      <c r="B57" s="666"/>
      <c r="C57" s="634" t="s">
        <v>189</v>
      </c>
      <c r="D57" s="598" t="s">
        <v>22</v>
      </c>
      <c r="E57" s="599"/>
      <c r="F57" s="599"/>
      <c r="G57" s="599"/>
      <c r="H57" s="600"/>
      <c r="I57" s="365">
        <v>1.17</v>
      </c>
      <c r="J57" s="622" t="s">
        <v>112</v>
      </c>
      <c r="K57" s="623"/>
      <c r="L57" s="626">
        <v>0.06</v>
      </c>
      <c r="M57" s="627"/>
      <c r="N57" s="628"/>
      <c r="O57" s="193" t="s">
        <v>33</v>
      </c>
    </row>
    <row r="58" spans="2:21" ht="12" customHeight="1">
      <c r="B58" s="666"/>
      <c r="C58" s="635"/>
      <c r="D58" s="598" t="s">
        <v>21</v>
      </c>
      <c r="E58" s="599"/>
      <c r="F58" s="599"/>
      <c r="G58" s="599"/>
      <c r="H58" s="600"/>
      <c r="I58" s="365">
        <v>1.19</v>
      </c>
      <c r="J58" s="622" t="s">
        <v>112</v>
      </c>
      <c r="K58" s="623"/>
      <c r="L58" s="626">
        <v>5.2999999999999999E-2</v>
      </c>
      <c r="M58" s="627"/>
      <c r="N58" s="628"/>
      <c r="O58" s="193" t="s">
        <v>33</v>
      </c>
    </row>
    <row r="59" spans="2:21" ht="12" customHeight="1">
      <c r="B59" s="666"/>
      <c r="C59" s="635"/>
      <c r="D59" s="598" t="s">
        <v>18</v>
      </c>
      <c r="E59" s="599"/>
      <c r="F59" s="599"/>
      <c r="G59" s="599"/>
      <c r="H59" s="600"/>
      <c r="I59" s="365">
        <v>1.19</v>
      </c>
      <c r="J59" s="622" t="s">
        <v>112</v>
      </c>
      <c r="K59" s="623"/>
      <c r="L59" s="626">
        <v>5.2999999999999999E-2</v>
      </c>
      <c r="M59" s="627"/>
      <c r="N59" s="628"/>
      <c r="O59" s="193" t="s">
        <v>33</v>
      </c>
    </row>
    <row r="60" spans="2:21" ht="12" customHeight="1">
      <c r="B60" s="667"/>
      <c r="C60" s="635"/>
      <c r="D60" s="598" t="s">
        <v>19</v>
      </c>
      <c r="E60" s="599"/>
      <c r="F60" s="599"/>
      <c r="G60" s="599"/>
      <c r="H60" s="600"/>
      <c r="I60" s="365">
        <v>1.19</v>
      </c>
      <c r="J60" s="622" t="s">
        <v>28</v>
      </c>
      <c r="K60" s="623"/>
      <c r="L60" s="626">
        <v>5.2999999999999999E-2</v>
      </c>
      <c r="M60" s="627"/>
      <c r="N60" s="628"/>
      <c r="O60" s="193" t="s">
        <v>33</v>
      </c>
    </row>
    <row r="61" spans="2:21" ht="12" customHeight="1">
      <c r="B61" s="196"/>
      <c r="C61" s="635"/>
      <c r="D61" s="598" t="s">
        <v>160</v>
      </c>
      <c r="E61" s="599"/>
      <c r="F61" s="599"/>
      <c r="G61" s="599"/>
      <c r="H61" s="600"/>
      <c r="I61" s="369">
        <v>1</v>
      </c>
      <c r="J61" s="622" t="s">
        <v>28</v>
      </c>
      <c r="K61" s="623"/>
      <c r="L61" s="610"/>
      <c r="M61" s="611"/>
      <c r="N61" s="612"/>
      <c r="O61" s="170"/>
    </row>
    <row r="62" spans="2:21" ht="12" customHeight="1">
      <c r="B62" s="196"/>
      <c r="C62" s="635"/>
      <c r="D62" s="598" t="s">
        <v>161</v>
      </c>
      <c r="E62" s="599"/>
      <c r="F62" s="599"/>
      <c r="G62" s="599"/>
      <c r="H62" s="600"/>
      <c r="I62" s="365">
        <v>1</v>
      </c>
      <c r="J62" s="622" t="s">
        <v>28</v>
      </c>
      <c r="K62" s="623"/>
      <c r="L62" s="610"/>
      <c r="M62" s="611"/>
      <c r="N62" s="612"/>
      <c r="O62" s="170"/>
    </row>
    <row r="63" spans="2:21" ht="12" customHeight="1">
      <c r="B63" s="196"/>
      <c r="C63" s="635"/>
      <c r="D63" s="598" t="s">
        <v>162</v>
      </c>
      <c r="E63" s="599"/>
      <c r="F63" s="599"/>
      <c r="G63" s="599"/>
      <c r="H63" s="600"/>
      <c r="I63" s="365">
        <v>1</v>
      </c>
      <c r="J63" s="622" t="s">
        <v>28</v>
      </c>
      <c r="K63" s="623"/>
      <c r="L63" s="610"/>
      <c r="M63" s="611"/>
      <c r="N63" s="612"/>
      <c r="O63" s="170"/>
    </row>
    <row r="64" spans="2:21" ht="12" customHeight="1">
      <c r="B64" s="197"/>
      <c r="C64" s="636"/>
      <c r="D64" s="604" t="s">
        <v>163</v>
      </c>
      <c r="E64" s="605"/>
      <c r="F64" s="605"/>
      <c r="G64" s="605"/>
      <c r="H64" s="606"/>
      <c r="I64" s="370">
        <v>1</v>
      </c>
      <c r="J64" s="624" t="s">
        <v>28</v>
      </c>
      <c r="K64" s="625"/>
      <c r="L64" s="619"/>
      <c r="M64" s="620"/>
      <c r="N64" s="621"/>
      <c r="O64" s="172"/>
    </row>
    <row r="65" spans="2:17">
      <c r="B65" s="198" t="s">
        <v>101</v>
      </c>
      <c r="C65" s="199"/>
      <c r="D65" s="200"/>
      <c r="E65" s="200"/>
      <c r="F65" s="200"/>
      <c r="G65" s="351"/>
      <c r="H65" s="352"/>
      <c r="I65" s="201"/>
      <c r="J65" s="202"/>
      <c r="K65" s="202"/>
      <c r="L65" s="203"/>
      <c r="M65" s="204"/>
      <c r="N65" s="205"/>
      <c r="O65" s="206"/>
    </row>
    <row r="66" spans="2:17" ht="28" customHeight="1">
      <c r="B66" s="207"/>
      <c r="C66" s="601" t="s">
        <v>103</v>
      </c>
      <c r="D66" s="602"/>
      <c r="E66" s="602"/>
      <c r="F66" s="602"/>
      <c r="G66" s="602"/>
      <c r="H66" s="603"/>
      <c r="I66" s="208" t="s">
        <v>96</v>
      </c>
      <c r="J66" s="209" t="s">
        <v>100</v>
      </c>
      <c r="K66" s="210"/>
      <c r="L66" s="211" t="s">
        <v>98</v>
      </c>
      <c r="M66" s="212" t="s">
        <v>134</v>
      </c>
      <c r="N66" s="213" t="s">
        <v>99</v>
      </c>
      <c r="O66" s="214" t="s">
        <v>102</v>
      </c>
    </row>
    <row r="67" spans="2:17" ht="12" customHeight="1">
      <c r="B67" s="661"/>
      <c r="C67" s="658" t="s">
        <v>164</v>
      </c>
      <c r="D67" s="659"/>
      <c r="E67" s="659"/>
      <c r="F67" s="659"/>
      <c r="G67" s="659"/>
      <c r="H67" s="660"/>
      <c r="I67" s="369">
        <v>8.64</v>
      </c>
      <c r="J67" s="215" t="s">
        <v>29</v>
      </c>
      <c r="K67" s="216"/>
      <c r="L67" s="217">
        <v>0.44900000000000001</v>
      </c>
      <c r="M67" s="165"/>
      <c r="N67" s="164"/>
      <c r="O67" s="218" t="s">
        <v>95</v>
      </c>
    </row>
    <row r="68" spans="2:17" ht="12" customHeight="1">
      <c r="B68" s="661"/>
      <c r="C68" s="219"/>
      <c r="D68" s="672" t="s">
        <v>146</v>
      </c>
      <c r="E68" s="649"/>
      <c r="F68" s="650"/>
      <c r="G68" s="650"/>
      <c r="H68" s="651"/>
      <c r="I68" s="220"/>
      <c r="J68" s="221" t="s">
        <v>29</v>
      </c>
      <c r="K68" s="222"/>
      <c r="L68" s="108"/>
      <c r="M68" s="107"/>
      <c r="N68" s="102"/>
      <c r="O68" s="193" t="s">
        <v>95</v>
      </c>
    </row>
    <row r="69" spans="2:17" ht="12" customHeight="1">
      <c r="B69" s="661"/>
      <c r="C69" s="219"/>
      <c r="D69" s="673"/>
      <c r="E69" s="649"/>
      <c r="F69" s="650"/>
      <c r="G69" s="650"/>
      <c r="H69" s="651"/>
      <c r="I69" s="220"/>
      <c r="J69" s="221" t="s">
        <v>29</v>
      </c>
      <c r="K69" s="222"/>
      <c r="L69" s="108"/>
      <c r="M69" s="107"/>
      <c r="N69" s="102"/>
      <c r="O69" s="193" t="s">
        <v>95</v>
      </c>
    </row>
    <row r="70" spans="2:17" ht="12" customHeight="1">
      <c r="B70" s="661"/>
      <c r="C70" s="219"/>
      <c r="D70" s="673"/>
      <c r="E70" s="649"/>
      <c r="F70" s="650"/>
      <c r="G70" s="650"/>
      <c r="H70" s="651"/>
      <c r="I70" s="220"/>
      <c r="J70" s="221" t="s">
        <v>29</v>
      </c>
      <c r="K70" s="222"/>
      <c r="L70" s="108"/>
      <c r="M70" s="107"/>
      <c r="N70" s="102"/>
      <c r="O70" s="193" t="s">
        <v>95</v>
      </c>
    </row>
    <row r="71" spans="2:17" ht="12" customHeight="1">
      <c r="B71" s="661"/>
      <c r="C71" s="219"/>
      <c r="D71" s="673"/>
      <c r="E71" s="649"/>
      <c r="F71" s="650"/>
      <c r="G71" s="650"/>
      <c r="H71" s="651"/>
      <c r="I71" s="220"/>
      <c r="J71" s="221" t="s">
        <v>29</v>
      </c>
      <c r="K71" s="222"/>
      <c r="L71" s="108"/>
      <c r="M71" s="107"/>
      <c r="N71" s="102"/>
      <c r="O71" s="193" t="s">
        <v>95</v>
      </c>
    </row>
    <row r="72" spans="2:17" ht="12" customHeight="1">
      <c r="B72" s="661"/>
      <c r="C72" s="223"/>
      <c r="D72" s="674"/>
      <c r="E72" s="649"/>
      <c r="F72" s="650"/>
      <c r="G72" s="650"/>
      <c r="H72" s="651"/>
      <c r="I72" s="220"/>
      <c r="J72" s="221" t="s">
        <v>29</v>
      </c>
      <c r="K72" s="222"/>
      <c r="L72" s="108"/>
      <c r="M72" s="107"/>
      <c r="N72" s="102"/>
      <c r="O72" s="193" t="s">
        <v>95</v>
      </c>
    </row>
    <row r="73" spans="2:17" ht="12" customHeight="1">
      <c r="B73" s="661"/>
      <c r="C73" s="445" t="s">
        <v>187</v>
      </c>
      <c r="D73" s="446"/>
      <c r="E73" s="655" t="s">
        <v>183</v>
      </c>
      <c r="F73" s="656"/>
      <c r="G73" s="656"/>
      <c r="H73" s="657"/>
      <c r="I73" s="365">
        <v>3.6</v>
      </c>
      <c r="J73" s="221" t="s">
        <v>29</v>
      </c>
      <c r="K73" s="222"/>
      <c r="L73" s="108"/>
      <c r="M73" s="107"/>
      <c r="N73" s="107"/>
      <c r="O73" s="413"/>
    </row>
    <row r="74" spans="2:17" ht="12" customHeight="1">
      <c r="B74" s="661"/>
      <c r="C74" s="445"/>
      <c r="D74" s="446"/>
      <c r="E74" s="655" t="s">
        <v>184</v>
      </c>
      <c r="F74" s="656"/>
      <c r="G74" s="656"/>
      <c r="H74" s="657"/>
      <c r="I74" s="365">
        <v>3.6</v>
      </c>
      <c r="J74" s="221" t="s">
        <v>29</v>
      </c>
      <c r="K74" s="222"/>
      <c r="L74" s="108"/>
      <c r="M74" s="107"/>
      <c r="N74" s="107"/>
      <c r="O74" s="170"/>
    </row>
    <row r="75" spans="2:17" ht="12" customHeight="1">
      <c r="B75" s="661"/>
      <c r="C75" s="445"/>
      <c r="D75" s="446"/>
      <c r="E75" s="655" t="s">
        <v>185</v>
      </c>
      <c r="F75" s="656"/>
      <c r="G75" s="656"/>
      <c r="H75" s="657"/>
      <c r="I75" s="365">
        <v>3.6</v>
      </c>
      <c r="J75" s="221" t="s">
        <v>29</v>
      </c>
      <c r="K75" s="222"/>
      <c r="L75" s="108"/>
      <c r="M75" s="107"/>
      <c r="N75" s="107"/>
      <c r="O75" s="170"/>
    </row>
    <row r="76" spans="2:17" ht="12" customHeight="1" thickBot="1">
      <c r="B76" s="662"/>
      <c r="C76" s="670"/>
      <c r="D76" s="671"/>
      <c r="E76" s="652" t="s">
        <v>188</v>
      </c>
      <c r="F76" s="653"/>
      <c r="G76" s="653"/>
      <c r="H76" s="654"/>
      <c r="I76" s="365">
        <v>3.6</v>
      </c>
      <c r="J76" s="221" t="s">
        <v>29</v>
      </c>
      <c r="K76" s="222"/>
      <c r="L76" s="108"/>
      <c r="M76" s="107"/>
      <c r="N76" s="107"/>
      <c r="O76" s="171"/>
    </row>
    <row r="77" spans="2:17" ht="33" customHeight="1" thickBot="1">
      <c r="B77" s="224"/>
      <c r="D77" s="225" t="s">
        <v>136</v>
      </c>
      <c r="E77" s="226"/>
      <c r="F77" s="226"/>
      <c r="G77" s="227"/>
      <c r="H77" s="227"/>
      <c r="I77" s="227"/>
      <c r="J77" s="227"/>
      <c r="K77" s="227"/>
      <c r="L77" s="227"/>
      <c r="M77" s="228"/>
      <c r="N77" s="228"/>
      <c r="O77" s="228"/>
      <c r="P77" s="229"/>
      <c r="Q77" s="229"/>
    </row>
    <row r="78" spans="2:17" ht="25" customHeight="1" thickBot="1">
      <c r="B78" s="230" t="s">
        <v>25</v>
      </c>
      <c r="C78" s="231"/>
      <c r="D78" s="232"/>
      <c r="E78" s="232"/>
      <c r="F78" s="232"/>
      <c r="G78" s="232"/>
      <c r="H78" s="232"/>
      <c r="I78" s="233"/>
      <c r="J78" s="663">
        <v>2.58E-2</v>
      </c>
      <c r="K78" s="664"/>
      <c r="L78" s="234" t="s">
        <v>227</v>
      </c>
    </row>
    <row r="79" spans="2:17" ht="15.75" customHeight="1"/>
  </sheetData>
  <sheetProtection algorithmName="SHA-512" hashValue="JhkdT2s7FkxyoED8mjlMxNKsszCkIwrSuj1L/J6s4gsbzsvAYsxe2LGkt2i9Z0sOq9OCJ5eMWK7Q2/vwclPCmw==" saltValue="ZW7UzBzrA5163V1i3eDPgQ==" spinCount="100000" sheet="1" formatCells="0"/>
  <mergeCells count="197">
    <mergeCell ref="E4:M4"/>
    <mergeCell ref="L28:N28"/>
    <mergeCell ref="L23:N23"/>
    <mergeCell ref="J17:K17"/>
    <mergeCell ref="L17:N17"/>
    <mergeCell ref="J28:K28"/>
    <mergeCell ref="J30:K30"/>
    <mergeCell ref="J31:K31"/>
    <mergeCell ref="L7:N7"/>
    <mergeCell ref="L11:N11"/>
    <mergeCell ref="J25:K25"/>
    <mergeCell ref="J27:K27"/>
    <mergeCell ref="L25:N25"/>
    <mergeCell ref="L27:N27"/>
    <mergeCell ref="J24:K24"/>
    <mergeCell ref="L26:N26"/>
    <mergeCell ref="L12:N12"/>
    <mergeCell ref="L10:N10"/>
    <mergeCell ref="C7:H7"/>
    <mergeCell ref="D18:H18"/>
    <mergeCell ref="D17:H17"/>
    <mergeCell ref="D16:H16"/>
    <mergeCell ref="D15:H15"/>
    <mergeCell ref="L14:N14"/>
    <mergeCell ref="L13:N13"/>
    <mergeCell ref="L8:N8"/>
    <mergeCell ref="L36:N36"/>
    <mergeCell ref="L15:N15"/>
    <mergeCell ref="J12:K12"/>
    <mergeCell ref="L37:N37"/>
    <mergeCell ref="L32:N32"/>
    <mergeCell ref="L16:N16"/>
    <mergeCell ref="L21:N21"/>
    <mergeCell ref="L30:N30"/>
    <mergeCell ref="L35:N35"/>
    <mergeCell ref="L33:N33"/>
    <mergeCell ref="L18:N18"/>
    <mergeCell ref="L31:N31"/>
    <mergeCell ref="L20:N20"/>
    <mergeCell ref="L19:N19"/>
    <mergeCell ref="L29:N29"/>
    <mergeCell ref="L24:N24"/>
    <mergeCell ref="L34:N34"/>
    <mergeCell ref="L9:N9"/>
    <mergeCell ref="L22:N22"/>
    <mergeCell ref="C67:H67"/>
    <mergeCell ref="J32:K32"/>
    <mergeCell ref="B67:B76"/>
    <mergeCell ref="J78:K78"/>
    <mergeCell ref="J33:K33"/>
    <mergeCell ref="J35:K35"/>
    <mergeCell ref="J57:K57"/>
    <mergeCell ref="J58:K58"/>
    <mergeCell ref="J60:K60"/>
    <mergeCell ref="B8:B60"/>
    <mergeCell ref="D19:D20"/>
    <mergeCell ref="D21:D22"/>
    <mergeCell ref="D23:D28"/>
    <mergeCell ref="J16:K16"/>
    <mergeCell ref="J20:K20"/>
    <mergeCell ref="J21:K21"/>
    <mergeCell ref="J22:K22"/>
    <mergeCell ref="J23:K23"/>
    <mergeCell ref="J29:K29"/>
    <mergeCell ref="J26:K26"/>
    <mergeCell ref="C73:D76"/>
    <mergeCell ref="D68:D72"/>
    <mergeCell ref="J38:K38"/>
    <mergeCell ref="J39:K39"/>
    <mergeCell ref="E72:H72"/>
    <mergeCell ref="E71:H71"/>
    <mergeCell ref="E70:H70"/>
    <mergeCell ref="E69:H69"/>
    <mergeCell ref="E68:H68"/>
    <mergeCell ref="E76:H76"/>
    <mergeCell ref="E75:H75"/>
    <mergeCell ref="E74:H74"/>
    <mergeCell ref="E73:H73"/>
    <mergeCell ref="C57:C64"/>
    <mergeCell ref="C8:C37"/>
    <mergeCell ref="J8:K8"/>
    <mergeCell ref="J9:K9"/>
    <mergeCell ref="J10:K10"/>
    <mergeCell ref="J11:K11"/>
    <mergeCell ref="J18:K18"/>
    <mergeCell ref="J19:K19"/>
    <mergeCell ref="J15:K15"/>
    <mergeCell ref="J13:K13"/>
    <mergeCell ref="J14:K14"/>
    <mergeCell ref="J49:K49"/>
    <mergeCell ref="J50:K50"/>
    <mergeCell ref="J59:K59"/>
    <mergeCell ref="J41:K41"/>
    <mergeCell ref="J42:K42"/>
    <mergeCell ref="J43:K43"/>
    <mergeCell ref="J44:K44"/>
    <mergeCell ref="J45:K45"/>
    <mergeCell ref="D48:D49"/>
    <mergeCell ref="E26:F27"/>
    <mergeCell ref="E23:F25"/>
    <mergeCell ref="J34:K34"/>
    <mergeCell ref="C38:C56"/>
    <mergeCell ref="L48:N48"/>
    <mergeCell ref="L49:N49"/>
    <mergeCell ref="J40:K40"/>
    <mergeCell ref="F55:G55"/>
    <mergeCell ref="F56:G56"/>
    <mergeCell ref="D47:H47"/>
    <mergeCell ref="D46:H46"/>
    <mergeCell ref="D45:H45"/>
    <mergeCell ref="D44:H44"/>
    <mergeCell ref="D51:H51"/>
    <mergeCell ref="D50:H50"/>
    <mergeCell ref="E49:H49"/>
    <mergeCell ref="L50:N50"/>
    <mergeCell ref="L43:N43"/>
    <mergeCell ref="L44:N44"/>
    <mergeCell ref="D41:H41"/>
    <mergeCell ref="D40:H40"/>
    <mergeCell ref="J48:K48"/>
    <mergeCell ref="E48:H48"/>
    <mergeCell ref="L45:N45"/>
    <mergeCell ref="L46:N46"/>
    <mergeCell ref="L47:N47"/>
    <mergeCell ref="L63:N63"/>
    <mergeCell ref="L64:N64"/>
    <mergeCell ref="L51:N51"/>
    <mergeCell ref="L52:N52"/>
    <mergeCell ref="J62:K62"/>
    <mergeCell ref="J63:K63"/>
    <mergeCell ref="J64:K64"/>
    <mergeCell ref="L60:N60"/>
    <mergeCell ref="L59:N59"/>
    <mergeCell ref="L58:N58"/>
    <mergeCell ref="J51:K51"/>
    <mergeCell ref="J52:K52"/>
    <mergeCell ref="J53:K53"/>
    <mergeCell ref="J54:K54"/>
    <mergeCell ref="J61:K61"/>
    <mergeCell ref="L53:N53"/>
    <mergeCell ref="L54:N54"/>
    <mergeCell ref="L57:N57"/>
    <mergeCell ref="L55:N55"/>
    <mergeCell ref="L56:N56"/>
    <mergeCell ref="L61:N61"/>
    <mergeCell ref="L62:N62"/>
    <mergeCell ref="E9:H9"/>
    <mergeCell ref="D8:H8"/>
    <mergeCell ref="E28:H28"/>
    <mergeCell ref="G27:H27"/>
    <mergeCell ref="G26:H26"/>
    <mergeCell ref="G25:H25"/>
    <mergeCell ref="G24:H24"/>
    <mergeCell ref="G23:H23"/>
    <mergeCell ref="E22:H22"/>
    <mergeCell ref="E21:H21"/>
    <mergeCell ref="E20:H20"/>
    <mergeCell ref="E19:H19"/>
    <mergeCell ref="D12:H12"/>
    <mergeCell ref="D11:H11"/>
    <mergeCell ref="D10:H10"/>
    <mergeCell ref="F36:G36"/>
    <mergeCell ref="J46:K46"/>
    <mergeCell ref="J47:K47"/>
    <mergeCell ref="F37:G37"/>
    <mergeCell ref="L38:N38"/>
    <mergeCell ref="D43:H43"/>
    <mergeCell ref="D42:H42"/>
    <mergeCell ref="L39:N39"/>
    <mergeCell ref="L40:N40"/>
    <mergeCell ref="L41:N41"/>
    <mergeCell ref="L42:N42"/>
    <mergeCell ref="D39:H39"/>
    <mergeCell ref="D33:H33"/>
    <mergeCell ref="D14:H14"/>
    <mergeCell ref="D13:H13"/>
    <mergeCell ref="C66:H66"/>
    <mergeCell ref="D36:E36"/>
    <mergeCell ref="D37:E37"/>
    <mergeCell ref="D32:H32"/>
    <mergeCell ref="D31:H31"/>
    <mergeCell ref="D30:H30"/>
    <mergeCell ref="D29:H29"/>
    <mergeCell ref="D64:H64"/>
    <mergeCell ref="D63:H63"/>
    <mergeCell ref="D62:H62"/>
    <mergeCell ref="D61:H61"/>
    <mergeCell ref="D60:H60"/>
    <mergeCell ref="D59:H59"/>
    <mergeCell ref="D58:H58"/>
    <mergeCell ref="D57:H57"/>
    <mergeCell ref="D54:H54"/>
    <mergeCell ref="D53:H53"/>
    <mergeCell ref="D52:H52"/>
    <mergeCell ref="D38:H38"/>
    <mergeCell ref="D35:H35"/>
    <mergeCell ref="D34:H34"/>
  </mergeCells>
  <phoneticPr fontId="23"/>
  <dataValidations count="1">
    <dataValidation type="list" allowBlank="1" showInputMessage="1" showErrorMessage="1" sqref="O4" xr:uid="{00000000-0002-0000-0100-000000000000}">
      <formula1>$R$2:$R$5</formula1>
    </dataValidation>
  </dataValidations>
  <printOptions horizontalCentered="1" verticalCentered="1"/>
  <pageMargins left="0.19685039370078741" right="0.19685039370078741" top="0.39370078740157483" bottom="0.39370078740157483" header="0.31496062992125984" footer="0.31496062992125984"/>
  <pageSetup paperSize="9" scale="7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O28"/>
  <sheetViews>
    <sheetView showGridLines="0" view="pageBreakPreview" topLeftCell="A20" zoomScaleNormal="85" zoomScaleSheetLayoutView="100" workbookViewId="0">
      <selection activeCell="F8" sqref="F8"/>
    </sheetView>
  </sheetViews>
  <sheetFormatPr defaultRowHeight="13"/>
  <cols>
    <col min="1" max="1" width="5.6328125" customWidth="1"/>
    <col min="2" max="2" width="8.6328125" customWidth="1"/>
    <col min="3" max="3" width="20.6328125" customWidth="1"/>
    <col min="6" max="6" width="16.6328125" customWidth="1"/>
    <col min="7" max="7" width="20.6328125" customWidth="1"/>
    <col min="8" max="8" width="8.6328125" customWidth="1"/>
    <col min="9" max="9" width="5.6328125" customWidth="1"/>
    <col min="10" max="10" width="8.6328125" customWidth="1"/>
    <col min="11" max="11" width="9.6328125" customWidth="1"/>
    <col min="12" max="12" width="8.6328125" customWidth="1"/>
    <col min="13" max="13" width="9.6328125" customWidth="1"/>
    <col min="14" max="14" width="11.6328125" customWidth="1"/>
    <col min="15" max="15" width="10.6328125" customWidth="1"/>
  </cols>
  <sheetData>
    <row r="1" spans="2:15" ht="13.5" thickBot="1"/>
    <row r="2" spans="2:15" ht="22" customHeight="1" thickBot="1">
      <c r="B2" s="696" t="s">
        <v>130</v>
      </c>
      <c r="C2" s="697"/>
      <c r="D2" s="697"/>
      <c r="E2" s="697"/>
      <c r="F2" s="697"/>
      <c r="G2" s="697"/>
      <c r="H2" s="697"/>
      <c r="I2" s="697"/>
      <c r="J2" s="697"/>
      <c r="K2" s="697"/>
      <c r="L2" s="697"/>
      <c r="M2" s="697"/>
      <c r="N2" s="697"/>
      <c r="O2" s="698"/>
    </row>
    <row r="3" spans="2:15" ht="13.5" thickBot="1"/>
    <row r="4" spans="2:15" ht="20.149999999999999" customHeight="1" thickBot="1">
      <c r="B4" s="235" t="s">
        <v>87</v>
      </c>
      <c r="C4" s="180"/>
      <c r="D4" s="236" t="str">
        <f>IF('1_排出係数'!E4="","",'1_排出係数'!E4)</f>
        <v/>
      </c>
      <c r="E4" s="237"/>
      <c r="F4" s="237"/>
      <c r="G4" s="237"/>
      <c r="H4" s="237"/>
      <c r="I4" s="237"/>
      <c r="J4" s="237"/>
      <c r="K4" s="237"/>
      <c r="L4" s="238"/>
      <c r="M4" s="239" t="s">
        <v>129</v>
      </c>
      <c r="N4" s="240"/>
      <c r="O4" s="241" t="str">
        <f>IF(O28=0,"",100-O28)</f>
        <v/>
      </c>
    </row>
    <row r="5" spans="2:15" ht="8.15" customHeight="1" thickBot="1"/>
    <row r="6" spans="2:15" ht="42" customHeight="1">
      <c r="B6" s="690" t="s">
        <v>123</v>
      </c>
      <c r="C6" s="694" t="s">
        <v>115</v>
      </c>
      <c r="D6" s="242" t="s">
        <v>126</v>
      </c>
      <c r="E6" s="243"/>
      <c r="F6" s="244" t="s">
        <v>128</v>
      </c>
      <c r="G6" s="245"/>
      <c r="H6" s="245"/>
      <c r="I6" s="246"/>
      <c r="J6" s="242" t="s">
        <v>127</v>
      </c>
      <c r="K6" s="243"/>
      <c r="L6" s="247" t="s">
        <v>85</v>
      </c>
      <c r="M6" s="245"/>
      <c r="N6" s="243"/>
      <c r="O6" s="688" t="s">
        <v>91</v>
      </c>
    </row>
    <row r="7" spans="2:15" ht="30" customHeight="1">
      <c r="B7" s="691"/>
      <c r="C7" s="695"/>
      <c r="D7" s="248" t="s">
        <v>214</v>
      </c>
      <c r="E7" s="249" t="s">
        <v>89</v>
      </c>
      <c r="F7" s="250" t="s">
        <v>90</v>
      </c>
      <c r="G7" s="251" t="s">
        <v>86</v>
      </c>
      <c r="H7" s="251" t="s">
        <v>84</v>
      </c>
      <c r="I7" s="252" t="s">
        <v>24</v>
      </c>
      <c r="J7" s="253" t="s">
        <v>84</v>
      </c>
      <c r="K7" s="254" t="s">
        <v>24</v>
      </c>
      <c r="L7" s="253" t="s">
        <v>84</v>
      </c>
      <c r="M7" s="251" t="s">
        <v>24</v>
      </c>
      <c r="N7" s="249" t="s">
        <v>88</v>
      </c>
      <c r="O7" s="689"/>
    </row>
    <row r="8" spans="2:15" ht="23.15" customHeight="1">
      <c r="B8" s="255">
        <v>1</v>
      </c>
      <c r="C8" s="256">
        <f ca="1">INDIRECT("'2-"&amp;B8&amp;"_使用量'!G5")</f>
        <v>0</v>
      </c>
      <c r="D8" s="257">
        <f ca="1">INDIRECT("'2-"&amp;B8&amp;"_使用量'!G9")</f>
        <v>0</v>
      </c>
      <c r="E8" s="258" t="str">
        <f ca="1">IFERROR(D8/SUM($D$8:$D$27)*100,"")</f>
        <v/>
      </c>
      <c r="F8" s="99"/>
      <c r="G8" s="78"/>
      <c r="H8" s="79"/>
      <c r="I8" s="97"/>
      <c r="J8" s="259">
        <f t="shared" ref="J8:J27" si="0">IF(H8="",0,ROUND(D8/H8,2))</f>
        <v>0</v>
      </c>
      <c r="K8" s="260" t="str">
        <f>IF(I8="","",CONCATENATE("t-CO2/",I8))</f>
        <v/>
      </c>
      <c r="L8" s="88"/>
      <c r="M8" s="261" t="str">
        <f t="shared" ref="M8:M27" si="1">IF(I8="","",K8)</f>
        <v/>
      </c>
      <c r="N8" s="262">
        <f>IF(L8="",0,L8/J8*100)</f>
        <v>0</v>
      </c>
      <c r="O8" s="263" t="str">
        <f>IF(H8="","",ROUND(E8*N8/100,1))</f>
        <v/>
      </c>
    </row>
    <row r="9" spans="2:15" ht="23.15" customHeight="1">
      <c r="B9" s="264">
        <v>2</v>
      </c>
      <c r="C9" s="265">
        <f t="shared" ref="C9:C27" ca="1" si="2">INDIRECT("'2-"&amp;B9&amp;"_使用量'!G5")</f>
        <v>0</v>
      </c>
      <c r="D9" s="266">
        <f t="shared" ref="D9:D27" ca="1" si="3">INDIRECT("'2-"&amp;B9&amp;"_使用量'!G9")</f>
        <v>0</v>
      </c>
      <c r="E9" s="267" t="str">
        <f t="shared" ref="E9:E27" ca="1" si="4">IFERROR(D9/SUM($D$8:$D$27)*100,"")</f>
        <v/>
      </c>
      <c r="F9" s="100"/>
      <c r="G9" s="81"/>
      <c r="H9" s="82"/>
      <c r="I9" s="98"/>
      <c r="J9" s="268">
        <f t="shared" si="0"/>
        <v>0</v>
      </c>
      <c r="K9" s="269" t="str">
        <f t="shared" ref="K9:K27" si="5">IF(I9="","",CONCATENATE("t-CO2/",I9))</f>
        <v/>
      </c>
      <c r="L9" s="89"/>
      <c r="M9" s="270" t="str">
        <f t="shared" si="1"/>
        <v/>
      </c>
      <c r="N9" s="271">
        <f t="shared" ref="N9:N27" si="6">IF(L9="",0,L9/J9*100)</f>
        <v>0</v>
      </c>
      <c r="O9" s="272" t="str">
        <f t="shared" ref="O9:O27" si="7">IF(H9="","",ROUND(E9*N9/100,1))</f>
        <v/>
      </c>
    </row>
    <row r="10" spans="2:15" ht="23.15" customHeight="1">
      <c r="B10" s="264">
        <v>3</v>
      </c>
      <c r="C10" s="265">
        <f t="shared" ca="1" si="2"/>
        <v>0</v>
      </c>
      <c r="D10" s="266">
        <f t="shared" ca="1" si="3"/>
        <v>0</v>
      </c>
      <c r="E10" s="267" t="str">
        <f t="shared" ca="1" si="4"/>
        <v/>
      </c>
      <c r="F10" s="100"/>
      <c r="G10" s="81"/>
      <c r="H10" s="82"/>
      <c r="I10" s="98"/>
      <c r="J10" s="268">
        <f t="shared" si="0"/>
        <v>0</v>
      </c>
      <c r="K10" s="269" t="str">
        <f t="shared" si="5"/>
        <v/>
      </c>
      <c r="L10" s="89"/>
      <c r="M10" s="270" t="str">
        <f t="shared" si="1"/>
        <v/>
      </c>
      <c r="N10" s="271">
        <f t="shared" si="6"/>
        <v>0</v>
      </c>
      <c r="O10" s="272" t="str">
        <f t="shared" si="7"/>
        <v/>
      </c>
    </row>
    <row r="11" spans="2:15" ht="23.15" customHeight="1">
      <c r="B11" s="264">
        <v>4</v>
      </c>
      <c r="C11" s="265">
        <f t="shared" ca="1" si="2"/>
        <v>0</v>
      </c>
      <c r="D11" s="266">
        <f t="shared" ca="1" si="3"/>
        <v>0</v>
      </c>
      <c r="E11" s="267" t="str">
        <f t="shared" ca="1" si="4"/>
        <v/>
      </c>
      <c r="F11" s="100"/>
      <c r="G11" s="81"/>
      <c r="H11" s="82"/>
      <c r="I11" s="98"/>
      <c r="J11" s="268">
        <f t="shared" si="0"/>
        <v>0</v>
      </c>
      <c r="K11" s="269" t="str">
        <f t="shared" si="5"/>
        <v/>
      </c>
      <c r="L11" s="89"/>
      <c r="M11" s="270" t="str">
        <f t="shared" si="1"/>
        <v/>
      </c>
      <c r="N11" s="271">
        <f t="shared" si="6"/>
        <v>0</v>
      </c>
      <c r="O11" s="272" t="str">
        <f t="shared" si="7"/>
        <v/>
      </c>
    </row>
    <row r="12" spans="2:15" ht="23.15" customHeight="1">
      <c r="B12" s="264">
        <v>5</v>
      </c>
      <c r="C12" s="265">
        <f t="shared" ca="1" si="2"/>
        <v>0</v>
      </c>
      <c r="D12" s="266">
        <f t="shared" ca="1" si="3"/>
        <v>0</v>
      </c>
      <c r="E12" s="267" t="str">
        <f t="shared" ca="1" si="4"/>
        <v/>
      </c>
      <c r="F12" s="80"/>
      <c r="G12" s="81"/>
      <c r="H12" s="82"/>
      <c r="I12" s="83"/>
      <c r="J12" s="268">
        <f t="shared" si="0"/>
        <v>0</v>
      </c>
      <c r="K12" s="269" t="str">
        <f t="shared" si="5"/>
        <v/>
      </c>
      <c r="L12" s="89"/>
      <c r="M12" s="270" t="str">
        <f t="shared" si="1"/>
        <v/>
      </c>
      <c r="N12" s="271">
        <f t="shared" si="6"/>
        <v>0</v>
      </c>
      <c r="O12" s="272" t="str">
        <f t="shared" si="7"/>
        <v/>
      </c>
    </row>
    <row r="13" spans="2:15" ht="23.15" customHeight="1">
      <c r="B13" s="264">
        <v>6</v>
      </c>
      <c r="C13" s="265">
        <f t="shared" ca="1" si="2"/>
        <v>0</v>
      </c>
      <c r="D13" s="266">
        <f t="shared" ca="1" si="3"/>
        <v>0</v>
      </c>
      <c r="E13" s="267" t="str">
        <f t="shared" ca="1" si="4"/>
        <v/>
      </c>
      <c r="F13" s="80"/>
      <c r="G13" s="81"/>
      <c r="H13" s="82"/>
      <c r="I13" s="83"/>
      <c r="J13" s="268">
        <f t="shared" si="0"/>
        <v>0</v>
      </c>
      <c r="K13" s="269" t="str">
        <f t="shared" si="5"/>
        <v/>
      </c>
      <c r="L13" s="89"/>
      <c r="M13" s="270" t="str">
        <f t="shared" si="1"/>
        <v/>
      </c>
      <c r="N13" s="271">
        <f t="shared" si="6"/>
        <v>0</v>
      </c>
      <c r="O13" s="272" t="str">
        <f t="shared" si="7"/>
        <v/>
      </c>
    </row>
    <row r="14" spans="2:15" ht="23.15" customHeight="1">
      <c r="B14" s="264">
        <v>7</v>
      </c>
      <c r="C14" s="265">
        <f t="shared" ca="1" si="2"/>
        <v>0</v>
      </c>
      <c r="D14" s="266">
        <f t="shared" ca="1" si="3"/>
        <v>0</v>
      </c>
      <c r="E14" s="267" t="str">
        <f t="shared" ca="1" si="4"/>
        <v/>
      </c>
      <c r="F14" s="80"/>
      <c r="G14" s="81"/>
      <c r="H14" s="82"/>
      <c r="I14" s="83"/>
      <c r="J14" s="268">
        <f t="shared" si="0"/>
        <v>0</v>
      </c>
      <c r="K14" s="269" t="str">
        <f t="shared" si="5"/>
        <v/>
      </c>
      <c r="L14" s="89"/>
      <c r="M14" s="270" t="str">
        <f t="shared" si="1"/>
        <v/>
      </c>
      <c r="N14" s="271">
        <f t="shared" si="6"/>
        <v>0</v>
      </c>
      <c r="O14" s="272" t="str">
        <f t="shared" si="7"/>
        <v/>
      </c>
    </row>
    <row r="15" spans="2:15" ht="23.15" customHeight="1">
      <c r="B15" s="264">
        <v>8</v>
      </c>
      <c r="C15" s="265">
        <f t="shared" ca="1" si="2"/>
        <v>0</v>
      </c>
      <c r="D15" s="266">
        <f t="shared" ca="1" si="3"/>
        <v>0</v>
      </c>
      <c r="E15" s="267" t="str">
        <f t="shared" ca="1" si="4"/>
        <v/>
      </c>
      <c r="F15" s="80"/>
      <c r="G15" s="81"/>
      <c r="H15" s="82"/>
      <c r="I15" s="83"/>
      <c r="J15" s="268">
        <f t="shared" si="0"/>
        <v>0</v>
      </c>
      <c r="K15" s="269" t="str">
        <f t="shared" si="5"/>
        <v/>
      </c>
      <c r="L15" s="89"/>
      <c r="M15" s="270" t="str">
        <f t="shared" si="1"/>
        <v/>
      </c>
      <c r="N15" s="271">
        <f t="shared" si="6"/>
        <v>0</v>
      </c>
      <c r="O15" s="272" t="str">
        <f t="shared" si="7"/>
        <v/>
      </c>
    </row>
    <row r="16" spans="2:15" ht="23.15" customHeight="1">
      <c r="B16" s="264">
        <v>9</v>
      </c>
      <c r="C16" s="265">
        <f t="shared" ca="1" si="2"/>
        <v>0</v>
      </c>
      <c r="D16" s="266">
        <f t="shared" ca="1" si="3"/>
        <v>0</v>
      </c>
      <c r="E16" s="267" t="str">
        <f t="shared" ca="1" si="4"/>
        <v/>
      </c>
      <c r="F16" s="80"/>
      <c r="G16" s="81"/>
      <c r="H16" s="82"/>
      <c r="I16" s="83"/>
      <c r="J16" s="268">
        <f t="shared" si="0"/>
        <v>0</v>
      </c>
      <c r="K16" s="269" t="str">
        <f t="shared" si="5"/>
        <v/>
      </c>
      <c r="L16" s="89"/>
      <c r="M16" s="270" t="str">
        <f t="shared" si="1"/>
        <v/>
      </c>
      <c r="N16" s="271">
        <f t="shared" si="6"/>
        <v>0</v>
      </c>
      <c r="O16" s="272" t="str">
        <f t="shared" si="7"/>
        <v/>
      </c>
    </row>
    <row r="17" spans="2:15" ht="23.15" customHeight="1">
      <c r="B17" s="264">
        <v>10</v>
      </c>
      <c r="C17" s="265">
        <f t="shared" ca="1" si="2"/>
        <v>0</v>
      </c>
      <c r="D17" s="266">
        <f t="shared" ca="1" si="3"/>
        <v>0</v>
      </c>
      <c r="E17" s="267" t="str">
        <f t="shared" ca="1" si="4"/>
        <v/>
      </c>
      <c r="F17" s="80"/>
      <c r="G17" s="81"/>
      <c r="H17" s="82"/>
      <c r="I17" s="83"/>
      <c r="J17" s="268">
        <f t="shared" si="0"/>
        <v>0</v>
      </c>
      <c r="K17" s="269" t="str">
        <f t="shared" si="5"/>
        <v/>
      </c>
      <c r="L17" s="89"/>
      <c r="M17" s="270" t="str">
        <f t="shared" si="1"/>
        <v/>
      </c>
      <c r="N17" s="271">
        <f t="shared" si="6"/>
        <v>0</v>
      </c>
      <c r="O17" s="272" t="str">
        <f t="shared" si="7"/>
        <v/>
      </c>
    </row>
    <row r="18" spans="2:15" ht="23.15" customHeight="1">
      <c r="B18" s="264">
        <v>11</v>
      </c>
      <c r="C18" s="265">
        <f t="shared" ca="1" si="2"/>
        <v>0</v>
      </c>
      <c r="D18" s="266">
        <f t="shared" ca="1" si="3"/>
        <v>0</v>
      </c>
      <c r="E18" s="267" t="str">
        <f t="shared" ca="1" si="4"/>
        <v/>
      </c>
      <c r="F18" s="80"/>
      <c r="G18" s="81"/>
      <c r="H18" s="82"/>
      <c r="I18" s="83"/>
      <c r="J18" s="268">
        <f t="shared" si="0"/>
        <v>0</v>
      </c>
      <c r="K18" s="269" t="str">
        <f t="shared" si="5"/>
        <v/>
      </c>
      <c r="L18" s="89"/>
      <c r="M18" s="270" t="str">
        <f t="shared" si="1"/>
        <v/>
      </c>
      <c r="N18" s="271">
        <f t="shared" si="6"/>
        <v>0</v>
      </c>
      <c r="O18" s="272" t="str">
        <f t="shared" si="7"/>
        <v/>
      </c>
    </row>
    <row r="19" spans="2:15" ht="23.15" customHeight="1">
      <c r="B19" s="264">
        <v>12</v>
      </c>
      <c r="C19" s="265">
        <f t="shared" ca="1" si="2"/>
        <v>0</v>
      </c>
      <c r="D19" s="266">
        <f t="shared" ca="1" si="3"/>
        <v>0</v>
      </c>
      <c r="E19" s="267" t="str">
        <f t="shared" ca="1" si="4"/>
        <v/>
      </c>
      <c r="F19" s="80"/>
      <c r="G19" s="81"/>
      <c r="H19" s="82"/>
      <c r="I19" s="83"/>
      <c r="J19" s="268">
        <f t="shared" si="0"/>
        <v>0</v>
      </c>
      <c r="K19" s="269" t="str">
        <f t="shared" si="5"/>
        <v/>
      </c>
      <c r="L19" s="89"/>
      <c r="M19" s="270" t="str">
        <f t="shared" si="1"/>
        <v/>
      </c>
      <c r="N19" s="271">
        <f t="shared" si="6"/>
        <v>0</v>
      </c>
      <c r="O19" s="272" t="str">
        <f t="shared" si="7"/>
        <v/>
      </c>
    </row>
    <row r="20" spans="2:15" ht="23.15" customHeight="1">
      <c r="B20" s="264">
        <v>13</v>
      </c>
      <c r="C20" s="265">
        <f t="shared" ca="1" si="2"/>
        <v>0</v>
      </c>
      <c r="D20" s="266">
        <f t="shared" ca="1" si="3"/>
        <v>0</v>
      </c>
      <c r="E20" s="267" t="str">
        <f t="shared" ca="1" si="4"/>
        <v/>
      </c>
      <c r="F20" s="80"/>
      <c r="G20" s="81"/>
      <c r="H20" s="82"/>
      <c r="I20" s="83"/>
      <c r="J20" s="268">
        <f t="shared" si="0"/>
        <v>0</v>
      </c>
      <c r="K20" s="269" t="str">
        <f t="shared" si="5"/>
        <v/>
      </c>
      <c r="L20" s="89"/>
      <c r="M20" s="270" t="str">
        <f t="shared" si="1"/>
        <v/>
      </c>
      <c r="N20" s="271">
        <f t="shared" si="6"/>
        <v>0</v>
      </c>
      <c r="O20" s="272" t="str">
        <f t="shared" si="7"/>
        <v/>
      </c>
    </row>
    <row r="21" spans="2:15" ht="23.15" customHeight="1">
      <c r="B21" s="264">
        <v>14</v>
      </c>
      <c r="C21" s="265">
        <f t="shared" ca="1" si="2"/>
        <v>0</v>
      </c>
      <c r="D21" s="266">
        <f t="shared" ca="1" si="3"/>
        <v>0</v>
      </c>
      <c r="E21" s="267" t="str">
        <f t="shared" ca="1" si="4"/>
        <v/>
      </c>
      <c r="F21" s="80"/>
      <c r="G21" s="81"/>
      <c r="H21" s="82"/>
      <c r="I21" s="83"/>
      <c r="J21" s="268">
        <f t="shared" si="0"/>
        <v>0</v>
      </c>
      <c r="K21" s="269" t="str">
        <f t="shared" si="5"/>
        <v/>
      </c>
      <c r="L21" s="89"/>
      <c r="M21" s="270" t="str">
        <f t="shared" si="1"/>
        <v/>
      </c>
      <c r="N21" s="271">
        <f t="shared" si="6"/>
        <v>0</v>
      </c>
      <c r="O21" s="272" t="str">
        <f t="shared" si="7"/>
        <v/>
      </c>
    </row>
    <row r="22" spans="2:15" ht="23.15" customHeight="1">
      <c r="B22" s="264">
        <v>15</v>
      </c>
      <c r="C22" s="265">
        <f t="shared" ca="1" si="2"/>
        <v>0</v>
      </c>
      <c r="D22" s="266">
        <f t="shared" ca="1" si="3"/>
        <v>0</v>
      </c>
      <c r="E22" s="267" t="str">
        <f t="shared" ca="1" si="4"/>
        <v/>
      </c>
      <c r="F22" s="80"/>
      <c r="G22" s="81"/>
      <c r="H22" s="82"/>
      <c r="I22" s="83"/>
      <c r="J22" s="268">
        <f t="shared" si="0"/>
        <v>0</v>
      </c>
      <c r="K22" s="269" t="str">
        <f t="shared" si="5"/>
        <v/>
      </c>
      <c r="L22" s="89"/>
      <c r="M22" s="270" t="str">
        <f t="shared" si="1"/>
        <v/>
      </c>
      <c r="N22" s="271">
        <f t="shared" si="6"/>
        <v>0</v>
      </c>
      <c r="O22" s="272" t="str">
        <f t="shared" si="7"/>
        <v/>
      </c>
    </row>
    <row r="23" spans="2:15" ht="23.15" customHeight="1">
      <c r="B23" s="264">
        <v>16</v>
      </c>
      <c r="C23" s="265">
        <f t="shared" ca="1" si="2"/>
        <v>0</v>
      </c>
      <c r="D23" s="266">
        <f t="shared" ca="1" si="3"/>
        <v>0</v>
      </c>
      <c r="E23" s="267" t="str">
        <f t="shared" ca="1" si="4"/>
        <v/>
      </c>
      <c r="F23" s="80"/>
      <c r="G23" s="81"/>
      <c r="H23" s="82"/>
      <c r="I23" s="83"/>
      <c r="J23" s="268">
        <f t="shared" si="0"/>
        <v>0</v>
      </c>
      <c r="K23" s="269" t="str">
        <f t="shared" si="5"/>
        <v/>
      </c>
      <c r="L23" s="89"/>
      <c r="M23" s="270" t="str">
        <f t="shared" si="1"/>
        <v/>
      </c>
      <c r="N23" s="271">
        <f t="shared" si="6"/>
        <v>0</v>
      </c>
      <c r="O23" s="272" t="str">
        <f t="shared" si="7"/>
        <v/>
      </c>
    </row>
    <row r="24" spans="2:15" ht="23.15" customHeight="1">
      <c r="B24" s="264">
        <v>17</v>
      </c>
      <c r="C24" s="265">
        <f t="shared" ca="1" si="2"/>
        <v>0</v>
      </c>
      <c r="D24" s="266">
        <f t="shared" ca="1" si="3"/>
        <v>0</v>
      </c>
      <c r="E24" s="267" t="str">
        <f t="shared" ca="1" si="4"/>
        <v/>
      </c>
      <c r="F24" s="80"/>
      <c r="G24" s="81"/>
      <c r="H24" s="82"/>
      <c r="I24" s="83"/>
      <c r="J24" s="268">
        <f t="shared" si="0"/>
        <v>0</v>
      </c>
      <c r="K24" s="269" t="str">
        <f t="shared" si="5"/>
        <v/>
      </c>
      <c r="L24" s="89"/>
      <c r="M24" s="270" t="str">
        <f t="shared" si="1"/>
        <v/>
      </c>
      <c r="N24" s="271">
        <f t="shared" si="6"/>
        <v>0</v>
      </c>
      <c r="O24" s="272" t="str">
        <f t="shared" si="7"/>
        <v/>
      </c>
    </row>
    <row r="25" spans="2:15" ht="23.15" customHeight="1">
      <c r="B25" s="264">
        <v>18</v>
      </c>
      <c r="C25" s="265">
        <f t="shared" ca="1" si="2"/>
        <v>0</v>
      </c>
      <c r="D25" s="266">
        <f t="shared" ca="1" si="3"/>
        <v>0</v>
      </c>
      <c r="E25" s="267" t="str">
        <f t="shared" ca="1" si="4"/>
        <v/>
      </c>
      <c r="F25" s="80"/>
      <c r="G25" s="81"/>
      <c r="H25" s="82"/>
      <c r="I25" s="83"/>
      <c r="J25" s="268">
        <f t="shared" si="0"/>
        <v>0</v>
      </c>
      <c r="K25" s="269" t="str">
        <f t="shared" si="5"/>
        <v/>
      </c>
      <c r="L25" s="89"/>
      <c r="M25" s="270" t="str">
        <f t="shared" si="1"/>
        <v/>
      </c>
      <c r="N25" s="271">
        <f t="shared" si="6"/>
        <v>0</v>
      </c>
      <c r="O25" s="272" t="str">
        <f t="shared" si="7"/>
        <v/>
      </c>
    </row>
    <row r="26" spans="2:15" ht="23.15" customHeight="1">
      <c r="B26" s="264">
        <v>19</v>
      </c>
      <c r="C26" s="265">
        <f t="shared" ca="1" si="2"/>
        <v>0</v>
      </c>
      <c r="D26" s="266">
        <f t="shared" ca="1" si="3"/>
        <v>0</v>
      </c>
      <c r="E26" s="267" t="str">
        <f t="shared" ca="1" si="4"/>
        <v/>
      </c>
      <c r="F26" s="80"/>
      <c r="G26" s="81"/>
      <c r="H26" s="82"/>
      <c r="I26" s="83"/>
      <c r="J26" s="268">
        <f t="shared" si="0"/>
        <v>0</v>
      </c>
      <c r="K26" s="269" t="str">
        <f t="shared" si="5"/>
        <v/>
      </c>
      <c r="L26" s="89"/>
      <c r="M26" s="270" t="str">
        <f t="shared" si="1"/>
        <v/>
      </c>
      <c r="N26" s="271">
        <f t="shared" si="6"/>
        <v>0</v>
      </c>
      <c r="O26" s="272" t="str">
        <f t="shared" si="7"/>
        <v/>
      </c>
    </row>
    <row r="27" spans="2:15" ht="23.15" customHeight="1" thickBot="1">
      <c r="B27" s="273">
        <v>20</v>
      </c>
      <c r="C27" s="274">
        <f t="shared" ca="1" si="2"/>
        <v>0</v>
      </c>
      <c r="D27" s="275">
        <f t="shared" ca="1" si="3"/>
        <v>0</v>
      </c>
      <c r="E27" s="276" t="str">
        <f t="shared" ca="1" si="4"/>
        <v/>
      </c>
      <c r="F27" s="84"/>
      <c r="G27" s="85"/>
      <c r="H27" s="86"/>
      <c r="I27" s="87"/>
      <c r="J27" s="277">
        <f t="shared" si="0"/>
        <v>0</v>
      </c>
      <c r="K27" s="278" t="str">
        <f t="shared" si="5"/>
        <v/>
      </c>
      <c r="L27" s="90"/>
      <c r="M27" s="279" t="str">
        <f t="shared" si="1"/>
        <v/>
      </c>
      <c r="N27" s="280">
        <f t="shared" si="6"/>
        <v>0</v>
      </c>
      <c r="O27" s="281" t="str">
        <f t="shared" si="7"/>
        <v/>
      </c>
    </row>
    <row r="28" spans="2:15" ht="33" customHeight="1" thickTop="1" thickBot="1">
      <c r="B28" s="692" t="s">
        <v>113</v>
      </c>
      <c r="C28" s="693"/>
      <c r="D28" s="282">
        <f>ROUNDDOWN('3_原単位目標算定'!N90,0)</f>
        <v>0</v>
      </c>
      <c r="E28" s="283" t="str">
        <f ca="1">IFERROR(D28/SUM($D$8:$D$27)*100,"")</f>
        <v/>
      </c>
      <c r="F28" s="414" t="s">
        <v>68</v>
      </c>
      <c r="G28" s="415" t="s">
        <v>34</v>
      </c>
      <c r="H28" s="416" t="str">
        <f>IF($I$28="－","－",SUM(H8:H27))</f>
        <v>－</v>
      </c>
      <c r="I28" s="417" t="str">
        <f>IF(COUNTA(I8:I27)-SUMPRODUCT((I8:I27=I8)*1)=0,I8,"－")</f>
        <v>－</v>
      </c>
      <c r="J28" s="418" t="str">
        <f>IF($I$28="－","－",ROUND(D28/H28,2))</f>
        <v>－</v>
      </c>
      <c r="K28" s="419" t="str">
        <f>IF($I$28="－","－",K8)</f>
        <v>－</v>
      </c>
      <c r="L28" s="418" t="str">
        <f>IF(I28="－","－",SUMPRODUCT((H8:H27/SUM(H8:H27)),L8:L27))</f>
        <v>－</v>
      </c>
      <c r="M28" s="420" t="str">
        <f>IF($I$28="－","－",M8)</f>
        <v>－</v>
      </c>
      <c r="N28" s="421" t="s">
        <v>34</v>
      </c>
      <c r="O28" s="284">
        <f>SUM(O8:O27)</f>
        <v>0</v>
      </c>
    </row>
  </sheetData>
  <sheetProtection algorithmName="SHA-512" hashValue="TvL2iPUEmVDlPyFV8WWekogF7UpCKSc/cE+gv0zxwdCGS9SWYrvRrIX4QeluXebK27ok5WkcLxB8H6bgJFEnrg==" saltValue="thonmX+aLI/nyuUrDjlgfA==" spinCount="100000" sheet="1" formatCells="0"/>
  <mergeCells count="5">
    <mergeCell ref="O6:O7"/>
    <mergeCell ref="B6:B7"/>
    <mergeCell ref="B28:C28"/>
    <mergeCell ref="C6:C7"/>
    <mergeCell ref="B2:O2"/>
  </mergeCells>
  <phoneticPr fontId="23"/>
  <printOptions horizontalCentered="1"/>
  <pageMargins left="0.70866141732283472" right="0.70866141732283472" top="0.74803149606299213" bottom="0.74803149606299213" header="0.31496062992125984" footer="0.31496062992125984"/>
  <pageSetup paperSize="9" scale="82"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X105"/>
  <sheetViews>
    <sheetView showGridLines="0" view="pageBreakPreview" topLeftCell="A47"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429"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122</v>
      </c>
    </row>
    <row r="5" spans="2:16" ht="15.75" customHeight="1">
      <c r="B5" s="291" t="s">
        <v>116</v>
      </c>
      <c r="C5" s="292"/>
      <c r="D5" s="293"/>
      <c r="E5" s="294"/>
      <c r="F5" s="295"/>
      <c r="G5" s="727"/>
      <c r="H5" s="728"/>
      <c r="I5" s="728"/>
      <c r="J5" s="728"/>
      <c r="K5" s="724" t="s">
        <v>117</v>
      </c>
      <c r="L5" s="725"/>
      <c r="M5" s="91">
        <v>1</v>
      </c>
      <c r="N5" s="722">
        <v>1</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57</v>
      </c>
      <c r="J8" s="305" t="s">
        <v>118</v>
      </c>
      <c r="K8" s="303"/>
      <c r="L8" s="303"/>
      <c r="M8" s="433">
        <f>IF(ISERROR(P8/$M$5),"",P8/$M$5)</f>
        <v>0</v>
      </c>
      <c r="N8" s="306" t="s">
        <v>109</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48</v>
      </c>
      <c r="M16" s="67" t="s">
        <v>59</v>
      </c>
      <c r="N16" s="68" t="s">
        <v>60</v>
      </c>
      <c r="O16" s="3"/>
    </row>
    <row r="17" spans="2:15" ht="11.5" customHeight="1">
      <c r="B17" s="15"/>
      <c r="C17" s="574" t="s">
        <v>165</v>
      </c>
      <c r="D17" s="701" t="s">
        <v>70</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57</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57</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57</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57</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57</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65</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ref="K64:K65" si="1">IF(I64="","",I64-J64)</f>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1"/>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43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43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43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43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68</v>
      </c>
      <c r="J74" s="374" t="s">
        <v>69</v>
      </c>
      <c r="K74" s="374" t="s">
        <v>69</v>
      </c>
      <c r="L74" s="375" t="s">
        <v>68</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2">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2"/>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2"/>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2"/>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3">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3"/>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3"/>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4">IF(SUM(J77,J83:J86)=0,"",SUM(J77,J83:J86))</f>
        <v/>
      </c>
      <c r="K87" s="387" t="str">
        <f t="shared" si="4"/>
        <v/>
      </c>
      <c r="L87" s="388" t="s">
        <v>92</v>
      </c>
      <c r="M87" s="389" t="str">
        <f t="shared" si="4"/>
        <v/>
      </c>
      <c r="N87" s="390" t="str">
        <f>IF(N77=0,"",N77)</f>
        <v/>
      </c>
      <c r="O87" s="1"/>
    </row>
    <row r="88" spans="2:24" ht="15" customHeight="1" thickTop="1" thickBot="1">
      <c r="B88" s="567" t="s">
        <v>35</v>
      </c>
      <c r="C88" s="568"/>
      <c r="D88" s="568"/>
      <c r="E88" s="568"/>
      <c r="F88" s="568"/>
      <c r="G88" s="568"/>
      <c r="H88" s="569"/>
      <c r="I88" s="346" t="s">
        <v>72</v>
      </c>
      <c r="J88" s="139" t="s">
        <v>73</v>
      </c>
      <c r="K88" s="139" t="s">
        <v>73</v>
      </c>
      <c r="L88" s="29" t="s">
        <v>68</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726"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534" t="str">
        <f>IF($I$97&gt;0,IF($M$97&gt;SUM($N$66:$N$69),SUM($N$66:$N$69),$M$97),"")</f>
        <v/>
      </c>
      <c r="N103" s="535"/>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72</v>
      </c>
      <c r="J105" s="539"/>
      <c r="K105" s="540"/>
      <c r="L105" s="28" t="s">
        <v>68</v>
      </c>
      <c r="M105" s="522">
        <f>SUM(M102:N104)</f>
        <v>0</v>
      </c>
      <c r="N105" s="523"/>
      <c r="O105" s="1"/>
    </row>
  </sheetData>
  <sheetProtection algorithmName="SHA-512" hashValue="vZzQU67PL3+WbwVYBzFZzZ2cD9NdALF39ibOucZGYO1HA/4XG8PJE/yuE9TD1UsmWnBKaDkGFSGW06vgPVrnOA==" saltValue="hdAyArN05MqgfEr3XXSvqg==" spinCount="100000" sheet="1" formatCells="0"/>
  <mergeCells count="127">
    <mergeCell ref="J91:M91"/>
    <mergeCell ref="C87:H87"/>
    <mergeCell ref="B88:H88"/>
    <mergeCell ref="B105:H105"/>
    <mergeCell ref="E45:G45"/>
    <mergeCell ref="E46:G46"/>
    <mergeCell ref="C76:F76"/>
    <mergeCell ref="E64:G64"/>
    <mergeCell ref="E65:G65"/>
    <mergeCell ref="M98:N98"/>
    <mergeCell ref="I98:K98"/>
    <mergeCell ref="C74:H74"/>
    <mergeCell ref="E82:F82"/>
    <mergeCell ref="E81:F81"/>
    <mergeCell ref="E80:F80"/>
    <mergeCell ref="E79:F79"/>
    <mergeCell ref="E78:F78"/>
    <mergeCell ref="I96:K96"/>
    <mergeCell ref="M96:N96"/>
    <mergeCell ref="I95:K95"/>
    <mergeCell ref="M97:N97"/>
    <mergeCell ref="I97:K97"/>
    <mergeCell ref="C47:C65"/>
    <mergeCell ref="M105:N105"/>
    <mergeCell ref="I100:K100"/>
    <mergeCell ref="M100:N100"/>
    <mergeCell ref="I99:K99"/>
    <mergeCell ref="M104:N104"/>
    <mergeCell ref="M103:N103"/>
    <mergeCell ref="M102:N102"/>
    <mergeCell ref="I104:K104"/>
    <mergeCell ref="I103:K103"/>
    <mergeCell ref="I102:K102"/>
    <mergeCell ref="I105:K105"/>
    <mergeCell ref="G4:M4"/>
    <mergeCell ref="N5:N6"/>
    <mergeCell ref="K5:L5"/>
    <mergeCell ref="M95:N95"/>
    <mergeCell ref="G5:J5"/>
    <mergeCell ref="G8:H8"/>
    <mergeCell ref="G9:H9"/>
    <mergeCell ref="G10:H10"/>
    <mergeCell ref="G6:M6"/>
    <mergeCell ref="G11:H11"/>
    <mergeCell ref="C16:H16"/>
    <mergeCell ref="E32:E34"/>
    <mergeCell ref="D28:D29"/>
    <mergeCell ref="D30:D31"/>
    <mergeCell ref="D32:D37"/>
    <mergeCell ref="C17:C46"/>
    <mergeCell ref="C66:C73"/>
    <mergeCell ref="C83:D86"/>
    <mergeCell ref="C77:F77"/>
    <mergeCell ref="E86:F86"/>
    <mergeCell ref="E85:F85"/>
    <mergeCell ref="E84:F84"/>
    <mergeCell ref="D59:H59"/>
    <mergeCell ref="J90:M90"/>
    <mergeCell ref="E83:F83"/>
    <mergeCell ref="D78:D82"/>
    <mergeCell ref="E103:H103"/>
    <mergeCell ref="E102:H102"/>
    <mergeCell ref="D63:H63"/>
    <mergeCell ref="D57:D58"/>
    <mergeCell ref="D71:H71"/>
    <mergeCell ref="D72:H72"/>
    <mergeCell ref="D73:H73"/>
    <mergeCell ref="B96:H96"/>
    <mergeCell ref="D60:H60"/>
    <mergeCell ref="D61:H61"/>
    <mergeCell ref="D62:H62"/>
    <mergeCell ref="B102:D104"/>
    <mergeCell ref="B101:H101"/>
    <mergeCell ref="B100:H100"/>
    <mergeCell ref="B99:H99"/>
    <mergeCell ref="B98:H98"/>
    <mergeCell ref="B97:H97"/>
    <mergeCell ref="E104:H104"/>
    <mergeCell ref="I101:K101"/>
    <mergeCell ref="M101:N101"/>
    <mergeCell ref="M99:N99"/>
    <mergeCell ref="D47:H47"/>
    <mergeCell ref="D48:H48"/>
    <mergeCell ref="D49:H49"/>
    <mergeCell ref="D50:H50"/>
    <mergeCell ref="D51:H51"/>
    <mergeCell ref="D52:H52"/>
    <mergeCell ref="D53:H53"/>
    <mergeCell ref="D54:H54"/>
    <mergeCell ref="D55:H55"/>
    <mergeCell ref="D56:H56"/>
    <mergeCell ref="E57:H57"/>
    <mergeCell ref="E58:H58"/>
    <mergeCell ref="D66:H66"/>
    <mergeCell ref="D67:H67"/>
    <mergeCell ref="D68:H68"/>
    <mergeCell ref="D69:H69"/>
    <mergeCell ref="D70:H70"/>
    <mergeCell ref="D27:H27"/>
    <mergeCell ref="E28:H28"/>
    <mergeCell ref="E29:H29"/>
    <mergeCell ref="E30:H30"/>
    <mergeCell ref="E31:H31"/>
    <mergeCell ref="D43:H43"/>
    <mergeCell ref="D44:H44"/>
    <mergeCell ref="F32:H32"/>
    <mergeCell ref="F33:H33"/>
    <mergeCell ref="F34:H34"/>
    <mergeCell ref="F35:H35"/>
    <mergeCell ref="F36:H36"/>
    <mergeCell ref="E37:H37"/>
    <mergeCell ref="D38:H38"/>
    <mergeCell ref="D39:H39"/>
    <mergeCell ref="D40:H40"/>
    <mergeCell ref="D41:H41"/>
    <mergeCell ref="D42:H42"/>
    <mergeCell ref="E35:E36"/>
    <mergeCell ref="D22:H22"/>
    <mergeCell ref="D23:H23"/>
    <mergeCell ref="D24:H24"/>
    <mergeCell ref="D25:H25"/>
    <mergeCell ref="D26:H26"/>
    <mergeCell ref="D17:H17"/>
    <mergeCell ref="E18:H18"/>
    <mergeCell ref="D19:H19"/>
    <mergeCell ref="D20:H20"/>
    <mergeCell ref="D21:H21"/>
  </mergeCells>
  <phoneticPr fontId="23"/>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2</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422"/>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n4600bRn3oS6Mnmks+SwAxOvz9zDfibXgUnBb0esEnefUzWgn+7wU0EPwQ40PQBYjJQuVAhegIqv+iWRWk27Lw==" saltValue="n97bIRS7F73RJ1cjI7ONLg=="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3</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AFBeQxpJziCSA1d4s8HaT87j+9/J8CYhuGC3Wm0ldpFHe6mZzLHO6zqdM98HMs7jrpr6ch4WQ9tsSz9ORIm93w==" saltValue="qaBEdTzSerciK5QILJXvhA=="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4</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1M5JI3aYE9a6bjM+MAFv9OIr1L3i7UVMnWXn3Sbu2NPk3VKIa4+qq0an1NN4E+0QvVGmJ9kA0Zo+r4U5VIkCOA==" saltValue="wLYkG8OqPgJcxuc3oqHwRQ=="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5</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PuiR1pS9Jv2HAzrkxYFeaueZYxdLh4q0xaLLfIDiyi5Rd471nXq9lmOgZeeXTtc04hofX+9vnmnCGM+RAQDIzQ==" saltValue="ghjY4bYj1Ge4IO0Pjzsotw=="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6</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9E7X8p/gEJgFt+eccPvi3FKdX2iX5sw1e4Q4MjTn8Tj9/gwN8vBXif/J5iBRjRMjMUuHmBowVsbmAZfXRBUu3g==" saltValue="ZRbP1ACZp3Y3yyQDxCgKcg=="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7</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Kzrld0J9n1I8yM8SCiCGNJsh+UWvPmjMBezyzcoBW6noqsS155PwGDWba+EZrTDcKDKsQiVfX1qcZapO9qDhzA==" saltValue="wWdCWFmAhKz9tqZWydihSA=="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8</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wb9W4hfyVwsoLXsOn4KOUOOA5t6gd0zsNkP++ZK/umzhVEGJMHdfCHPXlwg8maTe9k0DhH33sJAQ1f9Zb8Dbag==" saltValue="LrcNekTQtS/HRxnblG5g0A=="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9</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709tXLugFlFJ5OiDFXUo70+DQG8doDl8Iq8IvVJ+bJyEWpxHkCkRNFnUtfnu5e/Ai8KTLl8VQPCu9/qhbKJaKA==" saltValue="lK5P4ps/kgVSR+iBDx/PTg=="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10</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z3dZNe6bs0cQZkDYALJF+fUBy/3rJIyHBJs0s4x6csD2QMFSn/Fs38yB3Uz9RBz0QwrIeT0QhaLPka8W39MF5g==" saltValue="7Wap6O0KwxuefEuSvKggyg=="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11</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FjtX6uUw3YSWREZqRhq7Ahf/ppT3rqm2u84aQi/7RRQSdBhOhhGLaFaCb99Z1kKdf3RYw5yqg7Y29TzrIMUXEA==" saltValue="FLa61zansjCKRFHG8m3YZw=="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12</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XHhxRiA4DuMG1acVZ0vjZD1r37FQuWWqhBJcVNtZNoOfnzwGHh4bmOU6lgPtuo/rTjnlIgvg6nyJXog0y2kiUA==" saltValue="h+k3i/Mpi2h+tpPtJafELA=="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13</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yOnxjxruzSgJrDQZu7+Z67rSXLlaZ7IOtFXVI+BV0VWFPhRlKCCgYV16UqwbNMfsyv3A7H2jg960LLbYBy+ggQ==" saltValue="PMvSHolHy+lTxudxGgoe/w=="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14</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h/sp4xxjW7x8BTLKMNwHx5Vu+nwUOKgIBJfIsoUoUVM+ploTvLRmfGszs/jVPMEveLgv/htd19/yLZhCwCVyUA==" saltValue="EcpbaIir7Rl72H1eVRMTZw=="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15</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zqPgqbnZ9V7cv0Sgi7yxYfJcWvltTXQ5QA0mxazw9hqkiMvvTq5T819p/amKLO96VJC2FnvS1dgHkSgmo5ggUw==" saltValue="3/RAJy/iY5hBsJfQVIjQSg=="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16</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YvoGu/0JUtrS3XAqLbuZPjHyP7OeP0dxqdrE9kn8f6Ohru5xyTuGuAf3HJXukYw90DZ0URtsEyxTkYAEJUficg==" saltValue="tiI9H2TPMTe3dTIZG8AjSQ=="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17</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gK+Z04NM5ly4wOJ/RqkAurBk19XiRGiP29dKldAQcs/tbg+1kjH+AzTZ9+/Q7hcaRpNxyQJHqH3Go9KM3JJjDA==" saltValue="AAtQA6Y03lCdV+ozXZvX4A=="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18</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YPlessFMIf5bMO/eM0C5trfyKTl7a6knLOefSA4w0NwUGjFgSZ87ks1LNebSjl4E+iXSo3COZ2yHIk3I1R96xQ==" saltValue="bLCnnnTkzjMVzHVkF6maVQ=="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19</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QKGvdvH/Aat2L6nKWkOHBJ5jWNRJZhr6NfuAd/nuBUWBgYBYcy7gffqTgflOmWS3G+c43x1/en7rWtBl6xyHtA==" saltValue="cn0d4JArV6LiTh70mpwmCg=="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pageSetUpPr fitToPage="1"/>
  </sheetPr>
  <dimension ref="A1:X105"/>
  <sheetViews>
    <sheetView showGridLines="0" view="pageBreakPreview" zoomScaleNormal="100" zoomScaleSheetLayoutView="100" workbookViewId="0">
      <selection activeCell="G5" sqref="G5:J5"/>
    </sheetView>
  </sheetViews>
  <sheetFormatPr defaultRowHeight="13"/>
  <cols>
    <col min="1" max="1" width="2.6328125" customWidth="1"/>
    <col min="2" max="2" width="1.6328125" customWidth="1"/>
    <col min="3" max="3" width="2.26953125" customWidth="1"/>
    <col min="4" max="4" width="11.453125" customWidth="1"/>
    <col min="5" max="5" width="9.26953125" customWidth="1"/>
    <col min="6" max="6" width="7.453125" customWidth="1"/>
    <col min="7" max="8" width="7.6328125" customWidth="1"/>
    <col min="9" max="11" width="8.6328125" customWidth="1"/>
    <col min="12" max="12" width="6.6328125" customWidth="1"/>
    <col min="13" max="14" width="8.6328125" customWidth="1"/>
    <col min="15" max="15" width="2.6328125" customWidth="1"/>
    <col min="16" max="16" width="8.26953125" customWidth="1"/>
  </cols>
  <sheetData>
    <row r="1" spans="2:16" ht="13.5" thickBot="1"/>
    <row r="2" spans="2:16" ht="20.149999999999999" customHeight="1" thickBot="1">
      <c r="B2" s="57" t="s">
        <v>225</v>
      </c>
      <c r="C2" s="58"/>
      <c r="D2" s="58"/>
      <c r="E2" s="58"/>
      <c r="F2" s="58"/>
      <c r="G2" s="58"/>
      <c r="H2" s="58"/>
      <c r="I2" s="58"/>
      <c r="J2" s="58"/>
      <c r="K2" s="58"/>
      <c r="L2" s="58"/>
      <c r="M2" s="58"/>
      <c r="N2" s="59"/>
    </row>
    <row r="3" spans="2:16" ht="14.25" customHeight="1" thickBot="1">
      <c r="B3" s="101" t="s">
        <v>132</v>
      </c>
      <c r="C3" s="101"/>
    </row>
    <row r="4" spans="2:16" ht="15.75" customHeight="1">
      <c r="B4" s="285" t="s">
        <v>54</v>
      </c>
      <c r="C4" s="286"/>
      <c r="D4" s="287"/>
      <c r="E4" s="288"/>
      <c r="F4" s="289"/>
      <c r="G4" s="720" t="str">
        <f>IF('1_排出係数'!E4="","",'1_排出係数'!E4)</f>
        <v/>
      </c>
      <c r="H4" s="721"/>
      <c r="I4" s="721"/>
      <c r="J4" s="721"/>
      <c r="K4" s="721"/>
      <c r="L4" s="721"/>
      <c r="M4" s="721"/>
      <c r="N4" s="290" t="s">
        <v>121</v>
      </c>
    </row>
    <row r="5" spans="2:16" ht="15.75" customHeight="1">
      <c r="B5" s="291" t="s">
        <v>116</v>
      </c>
      <c r="C5" s="292"/>
      <c r="D5" s="293"/>
      <c r="E5" s="294"/>
      <c r="F5" s="295"/>
      <c r="G5" s="727"/>
      <c r="H5" s="728"/>
      <c r="I5" s="728"/>
      <c r="J5" s="728"/>
      <c r="K5" s="724" t="s">
        <v>117</v>
      </c>
      <c r="L5" s="725"/>
      <c r="M5" s="91">
        <v>1</v>
      </c>
      <c r="N5" s="722">
        <v>20</v>
      </c>
    </row>
    <row r="6" spans="2:16" ht="15.75" customHeight="1" thickBot="1">
      <c r="B6" s="296" t="s">
        <v>55</v>
      </c>
      <c r="C6" s="297"/>
      <c r="D6" s="298"/>
      <c r="E6" s="299"/>
      <c r="F6" s="300"/>
      <c r="G6" s="733"/>
      <c r="H6" s="734"/>
      <c r="I6" s="734"/>
      <c r="J6" s="734"/>
      <c r="K6" s="734"/>
      <c r="L6" s="734"/>
      <c r="M6" s="734"/>
      <c r="N6" s="723"/>
    </row>
    <row r="7" spans="2:16" ht="5.15" customHeight="1" thickBot="1"/>
    <row r="8" spans="2:16" ht="16" customHeight="1">
      <c r="B8" s="301" t="s">
        <v>36</v>
      </c>
      <c r="C8" s="302"/>
      <c r="D8" s="303"/>
      <c r="E8" s="303"/>
      <c r="F8" s="303"/>
      <c r="G8" s="729">
        <f>IF(M88="","",ROUND(M88*'1_排出係数'!$J$78,2))</f>
        <v>0</v>
      </c>
      <c r="H8" s="730"/>
      <c r="I8" s="304" t="s">
        <v>20</v>
      </c>
      <c r="J8" s="305" t="s">
        <v>118</v>
      </c>
      <c r="K8" s="303"/>
      <c r="L8" s="303"/>
      <c r="M8" s="433">
        <f>IF(ISERROR(P8/$M$5),"",P8/$M$5)</f>
        <v>0</v>
      </c>
      <c r="N8" s="306" t="s">
        <v>20</v>
      </c>
      <c r="P8" s="307">
        <f>IF(M88="","",M88*'1_排出係数'!$J$78)</f>
        <v>0</v>
      </c>
    </row>
    <row r="9" spans="2:16" ht="16" customHeight="1">
      <c r="B9" s="308" t="s">
        <v>137</v>
      </c>
      <c r="C9" s="309"/>
      <c r="D9" s="310"/>
      <c r="E9" s="310"/>
      <c r="F9" s="310"/>
      <c r="G9" s="731">
        <f>ROUNDDOWN(N88,2)</f>
        <v>0</v>
      </c>
      <c r="H9" s="732"/>
      <c r="I9" s="311" t="s">
        <v>58</v>
      </c>
      <c r="J9" s="312" t="s">
        <v>139</v>
      </c>
      <c r="K9" s="310"/>
      <c r="L9" s="310"/>
      <c r="M9" s="434">
        <f>IF(ISERROR(G9/$M$5),"",G9/$M$5)</f>
        <v>0</v>
      </c>
      <c r="N9" s="313" t="s">
        <v>110</v>
      </c>
    </row>
    <row r="10" spans="2:16" ht="16" customHeight="1">
      <c r="B10" s="308" t="s">
        <v>56</v>
      </c>
      <c r="C10" s="309"/>
      <c r="D10" s="310"/>
      <c r="E10" s="310"/>
      <c r="F10" s="310"/>
      <c r="G10" s="731">
        <f>M105</f>
        <v>0</v>
      </c>
      <c r="H10" s="732"/>
      <c r="I10" s="311" t="s">
        <v>58</v>
      </c>
      <c r="J10" s="312" t="s">
        <v>119</v>
      </c>
      <c r="K10" s="310"/>
      <c r="L10" s="310"/>
      <c r="M10" s="434">
        <f>IF(ISERROR(G10/$M$5),"",G10/$M$5)</f>
        <v>0</v>
      </c>
      <c r="N10" s="313" t="s">
        <v>110</v>
      </c>
    </row>
    <row r="11" spans="2:16" ht="16" customHeight="1" thickBot="1">
      <c r="B11" s="314" t="s">
        <v>83</v>
      </c>
      <c r="C11" s="315"/>
      <c r="D11" s="316"/>
      <c r="E11" s="316"/>
      <c r="F11" s="316"/>
      <c r="G11" s="735">
        <f>IF(G9="","",IF(N88-M105&lt;0,0,ROUNDDOWN(N88-M105,2)))</f>
        <v>0</v>
      </c>
      <c r="H11" s="736"/>
      <c r="I11" s="317" t="s">
        <v>58</v>
      </c>
      <c r="J11" s="318" t="s">
        <v>120</v>
      </c>
      <c r="K11" s="316"/>
      <c r="L11" s="316"/>
      <c r="M11" s="435">
        <f>IF(ISERROR(G11/$M$5),"",G11/$M$5)</f>
        <v>0</v>
      </c>
      <c r="N11" s="319" t="s">
        <v>110</v>
      </c>
    </row>
    <row r="12" spans="2:16" ht="6.75" customHeight="1" thickBot="1">
      <c r="B12" s="2"/>
      <c r="C12" s="2"/>
      <c r="D12" s="2"/>
      <c r="E12" s="2"/>
      <c r="F12" s="2"/>
      <c r="G12" s="2"/>
      <c r="H12" s="2"/>
      <c r="I12" s="2"/>
      <c r="J12" s="2"/>
      <c r="K12" s="2"/>
      <c r="L12" s="2"/>
      <c r="M12" s="2"/>
      <c r="N12" s="2"/>
      <c r="O12" s="2"/>
    </row>
    <row r="13" spans="2:16" s="4" customFormat="1" ht="15" customHeight="1" thickBot="1">
      <c r="B13" s="54" t="s">
        <v>30</v>
      </c>
      <c r="C13" s="55"/>
      <c r="D13" s="55"/>
      <c r="E13" s="55"/>
      <c r="F13" s="55"/>
      <c r="G13" s="55"/>
      <c r="H13" s="55"/>
      <c r="I13" s="55"/>
      <c r="J13" s="55"/>
      <c r="K13" s="55"/>
      <c r="L13" s="55"/>
      <c r="M13" s="55"/>
      <c r="N13" s="56"/>
      <c r="O13" s="2"/>
    </row>
    <row r="14" spans="2:16" ht="5.15" customHeight="1" thickBot="1">
      <c r="B14" s="2"/>
      <c r="C14" s="2"/>
      <c r="D14" s="2"/>
      <c r="E14" s="2"/>
      <c r="F14" s="2"/>
      <c r="G14" s="2"/>
      <c r="H14" s="2"/>
      <c r="I14" s="2"/>
      <c r="J14" s="2"/>
      <c r="K14" s="2"/>
      <c r="L14" s="2"/>
      <c r="M14" s="2"/>
      <c r="N14" s="2"/>
      <c r="O14" s="2"/>
    </row>
    <row r="15" spans="2:16" ht="15" customHeight="1">
      <c r="B15" s="12" t="s">
        <v>50</v>
      </c>
      <c r="C15" s="13"/>
      <c r="D15" s="13"/>
      <c r="E15" s="13"/>
      <c r="F15" s="13"/>
      <c r="G15" s="13"/>
      <c r="H15" s="13"/>
      <c r="I15" s="60"/>
      <c r="J15" s="60"/>
      <c r="K15" s="60"/>
      <c r="L15" s="60"/>
      <c r="M15" s="60"/>
      <c r="N15" s="61"/>
      <c r="O15" s="3"/>
    </row>
    <row r="16" spans="2:16" ht="25" customHeight="1">
      <c r="B16" s="14"/>
      <c r="C16" s="457" t="s">
        <v>46</v>
      </c>
      <c r="D16" s="458"/>
      <c r="E16" s="458"/>
      <c r="F16" s="458"/>
      <c r="G16" s="458"/>
      <c r="H16" s="474"/>
      <c r="I16" s="63" t="s">
        <v>52</v>
      </c>
      <c r="J16" s="64" t="s">
        <v>53</v>
      </c>
      <c r="K16" s="65" t="s">
        <v>51</v>
      </c>
      <c r="L16" s="66" t="s">
        <v>24</v>
      </c>
      <c r="M16" s="67" t="s">
        <v>59</v>
      </c>
      <c r="N16" s="68" t="s">
        <v>60</v>
      </c>
      <c r="O16" s="3"/>
    </row>
    <row r="17" spans="2:15" ht="11.5" customHeight="1">
      <c r="B17" s="15"/>
      <c r="C17" s="574" t="s">
        <v>165</v>
      </c>
      <c r="D17" s="701" t="s">
        <v>23</v>
      </c>
      <c r="E17" s="702"/>
      <c r="F17" s="702"/>
      <c r="G17" s="702"/>
      <c r="H17" s="703"/>
      <c r="I17" s="116"/>
      <c r="J17" s="118"/>
      <c r="K17" s="320" t="str">
        <f>IF(I17="","",I17-J17)</f>
        <v/>
      </c>
      <c r="L17" s="5" t="s">
        <v>20</v>
      </c>
      <c r="M17" s="321" t="str">
        <f>IF(I17="","",I17*'1_排出係数'!I8)</f>
        <v/>
      </c>
      <c r="N17" s="322" t="str">
        <f>IF(K17="","",K17*'1_排出係数'!I8*'1_排出係数'!L8*44/12)</f>
        <v/>
      </c>
      <c r="O17" s="1"/>
    </row>
    <row r="18" spans="2:15" ht="11.5" customHeight="1">
      <c r="B18" s="15"/>
      <c r="C18" s="558"/>
      <c r="D18" s="323"/>
      <c r="E18" s="616" t="s">
        <v>71</v>
      </c>
      <c r="F18" s="617"/>
      <c r="G18" s="617"/>
      <c r="H18" s="618"/>
      <c r="I18" s="117"/>
      <c r="J18" s="119"/>
      <c r="K18" s="324" t="str">
        <f t="shared" ref="K18:K73" si="0">IF(I18="","",I18-J18)</f>
        <v/>
      </c>
      <c r="L18" s="6" t="s">
        <v>20</v>
      </c>
      <c r="M18" s="325" t="str">
        <f>IF(I18="","",I18*'1_排出係数'!I9)</f>
        <v/>
      </c>
      <c r="N18" s="326" t="str">
        <f>IF(K18="","",K18*'1_排出係数'!I9*'1_排出係数'!L9*44/12)</f>
        <v/>
      </c>
      <c r="O18" s="1"/>
    </row>
    <row r="19" spans="2:15" ht="11.5" customHeight="1">
      <c r="B19" s="15"/>
      <c r="C19" s="558"/>
      <c r="D19" s="616" t="s">
        <v>0</v>
      </c>
      <c r="E19" s="617"/>
      <c r="F19" s="617"/>
      <c r="G19" s="617"/>
      <c r="H19" s="618"/>
      <c r="I19" s="117"/>
      <c r="J19" s="119"/>
      <c r="K19" s="324" t="str">
        <f t="shared" si="0"/>
        <v/>
      </c>
      <c r="L19" s="6" t="s">
        <v>20</v>
      </c>
      <c r="M19" s="325" t="str">
        <f>IF(I19="","",I19*'1_排出係数'!I10)</f>
        <v/>
      </c>
      <c r="N19" s="326" t="str">
        <f>IF(K19="","",K19*'1_排出係数'!I10*'1_排出係数'!L10*44/12)</f>
        <v/>
      </c>
      <c r="O19" s="1"/>
    </row>
    <row r="20" spans="2:15" ht="11.5" customHeight="1">
      <c r="B20" s="15"/>
      <c r="C20" s="558"/>
      <c r="D20" s="616" t="s">
        <v>1</v>
      </c>
      <c r="E20" s="617"/>
      <c r="F20" s="617"/>
      <c r="G20" s="617"/>
      <c r="H20" s="618"/>
      <c r="I20" s="117"/>
      <c r="J20" s="119"/>
      <c r="K20" s="324" t="str">
        <f t="shared" si="0"/>
        <v/>
      </c>
      <c r="L20" s="6" t="s">
        <v>20</v>
      </c>
      <c r="M20" s="325" t="str">
        <f>IF(I20="","",I20*'1_排出係数'!I11)</f>
        <v/>
      </c>
      <c r="N20" s="326" t="str">
        <f>IF(K20="","",K20*'1_排出係数'!I11*'1_排出係数'!L11*44/12)</f>
        <v/>
      </c>
      <c r="O20" s="1"/>
    </row>
    <row r="21" spans="2:15" ht="11.5" customHeight="1">
      <c r="B21" s="15"/>
      <c r="C21" s="558"/>
      <c r="D21" s="616" t="s">
        <v>148</v>
      </c>
      <c r="E21" s="617"/>
      <c r="F21" s="617"/>
      <c r="G21" s="617"/>
      <c r="H21" s="618"/>
      <c r="I21" s="117"/>
      <c r="J21" s="119"/>
      <c r="K21" s="324" t="str">
        <f t="shared" si="0"/>
        <v/>
      </c>
      <c r="L21" s="168" t="s">
        <v>20</v>
      </c>
      <c r="M21" s="325" t="str">
        <f>IF(I21="","",I21*'1_排出係数'!I12)</f>
        <v/>
      </c>
      <c r="N21" s="326" t="str">
        <f>IF(K21="","",K21*'1_排出係数'!I12*'1_排出係数'!L12*44/12)</f>
        <v/>
      </c>
      <c r="O21" s="1"/>
    </row>
    <row r="22" spans="2:15" ht="11.5" customHeight="1">
      <c r="B22" s="15"/>
      <c r="C22" s="558"/>
      <c r="D22" s="616" t="s">
        <v>2</v>
      </c>
      <c r="E22" s="617"/>
      <c r="F22" s="617"/>
      <c r="G22" s="617"/>
      <c r="H22" s="618"/>
      <c r="I22" s="117"/>
      <c r="J22" s="119"/>
      <c r="K22" s="324" t="str">
        <f t="shared" si="0"/>
        <v/>
      </c>
      <c r="L22" s="6" t="s">
        <v>20</v>
      </c>
      <c r="M22" s="325" t="str">
        <f>IF(I22="","",I22*'1_排出係数'!I13)</f>
        <v/>
      </c>
      <c r="N22" s="326" t="str">
        <f>IF(K22="","",K22*'1_排出係数'!I13*'1_排出係数'!L13*44/12)</f>
        <v/>
      </c>
      <c r="O22" s="1"/>
    </row>
    <row r="23" spans="2:15" ht="11.5" customHeight="1">
      <c r="B23" s="15"/>
      <c r="C23" s="558"/>
      <c r="D23" s="616" t="s">
        <v>3</v>
      </c>
      <c r="E23" s="617"/>
      <c r="F23" s="617"/>
      <c r="G23" s="617"/>
      <c r="H23" s="618"/>
      <c r="I23" s="117"/>
      <c r="J23" s="119"/>
      <c r="K23" s="324" t="str">
        <f t="shared" si="0"/>
        <v/>
      </c>
      <c r="L23" s="6" t="s">
        <v>20</v>
      </c>
      <c r="M23" s="325" t="str">
        <f>IF(I23="","",I23*'1_排出係数'!I14)</f>
        <v/>
      </c>
      <c r="N23" s="326" t="str">
        <f>IF(K23="","",K23*'1_排出係数'!I14*'1_排出係数'!L14*44/12)</f>
        <v/>
      </c>
      <c r="O23" s="1"/>
    </row>
    <row r="24" spans="2:15" ht="11.5" customHeight="1">
      <c r="B24" s="15"/>
      <c r="C24" s="558"/>
      <c r="D24" s="616" t="s">
        <v>4</v>
      </c>
      <c r="E24" s="617"/>
      <c r="F24" s="617"/>
      <c r="G24" s="617"/>
      <c r="H24" s="618"/>
      <c r="I24" s="117"/>
      <c r="J24" s="119"/>
      <c r="K24" s="324" t="str">
        <f t="shared" si="0"/>
        <v/>
      </c>
      <c r="L24" s="6" t="s">
        <v>20</v>
      </c>
      <c r="M24" s="325" t="str">
        <f>IF(I24="","",I24*'1_排出係数'!I15)</f>
        <v/>
      </c>
      <c r="N24" s="326" t="str">
        <f>IF(K24="","",K24*'1_排出係数'!I15*'1_排出係数'!L15*44/12)</f>
        <v/>
      </c>
      <c r="O24" s="1"/>
    </row>
    <row r="25" spans="2:15" ht="11.5" customHeight="1">
      <c r="B25" s="15"/>
      <c r="C25" s="558"/>
      <c r="D25" s="616" t="s">
        <v>5</v>
      </c>
      <c r="E25" s="617"/>
      <c r="F25" s="617"/>
      <c r="G25" s="617"/>
      <c r="H25" s="618"/>
      <c r="I25" s="117"/>
      <c r="J25" s="119"/>
      <c r="K25" s="324" t="str">
        <f t="shared" si="0"/>
        <v/>
      </c>
      <c r="L25" s="6" t="s">
        <v>20</v>
      </c>
      <c r="M25" s="325" t="str">
        <f>IF(I25="","",I25*'1_排出係数'!I16)</f>
        <v/>
      </c>
      <c r="N25" s="326" t="str">
        <f>IF(K25="","",K25*'1_排出係数'!I16*'1_排出係数'!L16*44/12)</f>
        <v/>
      </c>
      <c r="O25" s="1"/>
    </row>
    <row r="26" spans="2:15" ht="11.5" customHeight="1">
      <c r="B26" s="15"/>
      <c r="C26" s="558"/>
      <c r="D26" s="616" t="s">
        <v>6</v>
      </c>
      <c r="E26" s="617"/>
      <c r="F26" s="617"/>
      <c r="G26" s="617"/>
      <c r="H26" s="618"/>
      <c r="I26" s="117"/>
      <c r="J26" s="119"/>
      <c r="K26" s="324" t="str">
        <f t="shared" si="0"/>
        <v/>
      </c>
      <c r="L26" s="6" t="s">
        <v>63</v>
      </c>
      <c r="M26" s="325" t="str">
        <f>IF(I26="","",I26*'1_排出係数'!I17)</f>
        <v/>
      </c>
      <c r="N26" s="326" t="str">
        <f>IF(K26="","",K26*'1_排出係数'!I17*'1_排出係数'!L17*44/12)</f>
        <v/>
      </c>
      <c r="O26" s="1"/>
    </row>
    <row r="27" spans="2:15" ht="11.5" customHeight="1">
      <c r="B27" s="15"/>
      <c r="C27" s="558"/>
      <c r="D27" s="616" t="s">
        <v>7</v>
      </c>
      <c r="E27" s="617"/>
      <c r="F27" s="617"/>
      <c r="G27" s="617"/>
      <c r="H27" s="618"/>
      <c r="I27" s="117"/>
      <c r="J27" s="119"/>
      <c r="K27" s="324" t="str">
        <f t="shared" si="0"/>
        <v/>
      </c>
      <c r="L27" s="6" t="s">
        <v>63</v>
      </c>
      <c r="M27" s="325" t="str">
        <f>IF(I27="","",I27*'1_排出係数'!I18)</f>
        <v/>
      </c>
      <c r="N27" s="326" t="str">
        <f>IF(K27="","",K27*'1_排出係数'!I18*'1_排出係数'!L18*44/12)</f>
        <v/>
      </c>
      <c r="O27" s="1"/>
    </row>
    <row r="28" spans="2:15" ht="11.5" customHeight="1">
      <c r="B28" s="15"/>
      <c r="C28" s="558"/>
      <c r="D28" s="738" t="s">
        <v>8</v>
      </c>
      <c r="E28" s="616" t="s">
        <v>64</v>
      </c>
      <c r="F28" s="617"/>
      <c r="G28" s="617"/>
      <c r="H28" s="618"/>
      <c r="I28" s="117"/>
      <c r="J28" s="119"/>
      <c r="K28" s="324" t="str">
        <f t="shared" si="0"/>
        <v/>
      </c>
      <c r="L28" s="6" t="s">
        <v>63</v>
      </c>
      <c r="M28" s="325" t="str">
        <f>IF(I28="","",I28*'1_排出係数'!I19)</f>
        <v/>
      </c>
      <c r="N28" s="326" t="str">
        <f>IF(K28="","",K28*'1_排出係数'!I19*'1_排出係数'!L19*44/12)</f>
        <v/>
      </c>
      <c r="O28" s="1"/>
    </row>
    <row r="29" spans="2:15" ht="11.5" customHeight="1">
      <c r="B29" s="15"/>
      <c r="C29" s="558"/>
      <c r="D29" s="739"/>
      <c r="E29" s="616" t="s">
        <v>37</v>
      </c>
      <c r="F29" s="617"/>
      <c r="G29" s="617"/>
      <c r="H29" s="618"/>
      <c r="I29" s="117"/>
      <c r="J29" s="119"/>
      <c r="K29" s="324" t="str">
        <f t="shared" si="0"/>
        <v/>
      </c>
      <c r="L29" s="7" t="s">
        <v>94</v>
      </c>
      <c r="M29" s="325" t="str">
        <f>IF(I29="","",I29*'1_排出係数'!I20)</f>
        <v/>
      </c>
      <c r="N29" s="326" t="str">
        <f>IF(K29="","",K29*'1_排出係数'!I20*'1_排出係数'!L20*44/12)</f>
        <v/>
      </c>
      <c r="O29" s="1"/>
    </row>
    <row r="30" spans="2:15" ht="11.5" customHeight="1">
      <c r="B30" s="15"/>
      <c r="C30" s="558"/>
      <c r="D30" s="738" t="s">
        <v>9</v>
      </c>
      <c r="E30" s="616" t="s">
        <v>66</v>
      </c>
      <c r="F30" s="617"/>
      <c r="G30" s="617"/>
      <c r="H30" s="618"/>
      <c r="I30" s="117"/>
      <c r="J30" s="119"/>
      <c r="K30" s="324" t="str">
        <f t="shared" si="0"/>
        <v/>
      </c>
      <c r="L30" s="6" t="s">
        <v>63</v>
      </c>
      <c r="M30" s="325" t="str">
        <f>IF(I30="","",I30*'1_排出係数'!I21)</f>
        <v/>
      </c>
      <c r="N30" s="326" t="str">
        <f>IF(K30="","",K30*'1_排出係数'!I21*'1_排出係数'!L21*44/12)</f>
        <v/>
      </c>
      <c r="O30" s="1"/>
    </row>
    <row r="31" spans="2:15" ht="11.5" customHeight="1">
      <c r="B31" s="15"/>
      <c r="C31" s="558"/>
      <c r="D31" s="739"/>
      <c r="E31" s="616" t="s">
        <v>10</v>
      </c>
      <c r="F31" s="617"/>
      <c r="G31" s="617"/>
      <c r="H31" s="618"/>
      <c r="I31" s="117"/>
      <c r="J31" s="119"/>
      <c r="K31" s="324" t="str">
        <f t="shared" si="0"/>
        <v/>
      </c>
      <c r="L31" s="7" t="s">
        <v>94</v>
      </c>
      <c r="M31" s="325" t="str">
        <f>IF(I31="","",I31*'1_排出係数'!I22)</f>
        <v/>
      </c>
      <c r="N31" s="326" t="str">
        <f>IF(K31="","",K31*'1_排出係数'!I22*'1_排出係数'!L22*44/12)</f>
        <v/>
      </c>
      <c r="O31" s="1"/>
    </row>
    <row r="32" spans="2:15" ht="11.5" customHeight="1">
      <c r="B32" s="15"/>
      <c r="C32" s="558"/>
      <c r="D32" s="475" t="s">
        <v>11</v>
      </c>
      <c r="E32" s="699" t="s">
        <v>12</v>
      </c>
      <c r="F32" s="616" t="s">
        <v>174</v>
      </c>
      <c r="G32" s="617"/>
      <c r="H32" s="618"/>
      <c r="I32" s="117"/>
      <c r="J32" s="119"/>
      <c r="K32" s="324" t="str">
        <f t="shared" si="0"/>
        <v/>
      </c>
      <c r="L32" s="6" t="s">
        <v>63</v>
      </c>
      <c r="M32" s="325" t="str">
        <f>IF(I32="","",I32*'1_排出係数'!I23)</f>
        <v/>
      </c>
      <c r="N32" s="326" t="str">
        <f>IF(K32="","",K32*'1_排出係数'!I23*'1_排出係数'!L23*44/12)</f>
        <v/>
      </c>
      <c r="O32" s="1"/>
    </row>
    <row r="33" spans="2:15" ht="11.5" customHeight="1">
      <c r="B33" s="15"/>
      <c r="C33" s="558"/>
      <c r="D33" s="573"/>
      <c r="E33" s="737"/>
      <c r="F33" s="616" t="s">
        <v>175</v>
      </c>
      <c r="G33" s="617"/>
      <c r="H33" s="618"/>
      <c r="I33" s="117"/>
      <c r="J33" s="119"/>
      <c r="K33" s="324" t="str">
        <f t="shared" si="0"/>
        <v/>
      </c>
      <c r="L33" s="6" t="s">
        <v>63</v>
      </c>
      <c r="M33" s="325" t="str">
        <f>IF(I33="","",I33*'1_排出係数'!I24)</f>
        <v/>
      </c>
      <c r="N33" s="326" t="str">
        <f>IF(K33="","",K33*'1_排出係数'!I24*'1_排出係数'!L24*44/12)</f>
        <v/>
      </c>
      <c r="O33" s="1"/>
    </row>
    <row r="34" spans="2:15" ht="11.5" customHeight="1">
      <c r="B34" s="15"/>
      <c r="C34" s="558"/>
      <c r="D34" s="573"/>
      <c r="E34" s="700"/>
      <c r="F34" s="616" t="s">
        <v>176</v>
      </c>
      <c r="G34" s="617"/>
      <c r="H34" s="618"/>
      <c r="I34" s="117"/>
      <c r="J34" s="119"/>
      <c r="K34" s="324" t="str">
        <f t="shared" si="0"/>
        <v/>
      </c>
      <c r="L34" s="6" t="s">
        <v>63</v>
      </c>
      <c r="M34" s="325" t="str">
        <f>IF(I34="","",I34*'1_排出係数'!I25)</f>
        <v/>
      </c>
      <c r="N34" s="326" t="str">
        <f>IF(K34="","",K34*'1_排出係数'!I25*'1_排出係数'!L25*44/12)</f>
        <v/>
      </c>
      <c r="O34" s="1"/>
    </row>
    <row r="35" spans="2:15" ht="11.5" customHeight="1">
      <c r="B35" s="15"/>
      <c r="C35" s="558"/>
      <c r="D35" s="573"/>
      <c r="E35" s="699" t="s">
        <v>13</v>
      </c>
      <c r="F35" s="616" t="s">
        <v>177</v>
      </c>
      <c r="G35" s="617"/>
      <c r="H35" s="618"/>
      <c r="I35" s="117"/>
      <c r="J35" s="119"/>
      <c r="K35" s="324" t="str">
        <f t="shared" si="0"/>
        <v/>
      </c>
      <c r="L35" s="6" t="s">
        <v>63</v>
      </c>
      <c r="M35" s="325" t="str">
        <f>IF(I35="","",I35*'1_排出係数'!I26)</f>
        <v/>
      </c>
      <c r="N35" s="326" t="str">
        <f>IF(K35="","",K35*'1_排出係数'!I26*'1_排出係数'!L26*44/12)</f>
        <v/>
      </c>
      <c r="O35" s="1"/>
    </row>
    <row r="36" spans="2:15" ht="11.5" customHeight="1">
      <c r="B36" s="15"/>
      <c r="C36" s="558"/>
      <c r="D36" s="573"/>
      <c r="E36" s="700"/>
      <c r="F36" s="616" t="s">
        <v>178</v>
      </c>
      <c r="G36" s="617"/>
      <c r="H36" s="618"/>
      <c r="I36" s="117"/>
      <c r="J36" s="119"/>
      <c r="K36" s="324" t="str">
        <f t="shared" si="0"/>
        <v/>
      </c>
      <c r="L36" s="6" t="s">
        <v>63</v>
      </c>
      <c r="M36" s="325" t="str">
        <f>IF(I36="","",I36*'1_排出係数'!I27)</f>
        <v/>
      </c>
      <c r="N36" s="326" t="str">
        <f>IF(K36="","",K36*'1_排出係数'!I27*'1_排出係数'!L27*44/12)</f>
        <v/>
      </c>
      <c r="O36" s="1"/>
    </row>
    <row r="37" spans="2:15" ht="11.5" customHeight="1">
      <c r="B37" s="15"/>
      <c r="C37" s="558"/>
      <c r="D37" s="476"/>
      <c r="E37" s="616" t="s">
        <v>207</v>
      </c>
      <c r="F37" s="617"/>
      <c r="G37" s="617"/>
      <c r="H37" s="618"/>
      <c r="I37" s="117"/>
      <c r="J37" s="119"/>
      <c r="K37" s="324" t="str">
        <f t="shared" si="0"/>
        <v/>
      </c>
      <c r="L37" s="6" t="s">
        <v>63</v>
      </c>
      <c r="M37" s="325" t="str">
        <f>IF(I37="","",I37*'1_排出係数'!I28)</f>
        <v/>
      </c>
      <c r="N37" s="326" t="str">
        <f>IF(K37="","",K37*'1_排出係数'!I28*'1_排出係数'!L28*44/12)</f>
        <v/>
      </c>
      <c r="O37" s="1"/>
    </row>
    <row r="38" spans="2:15" ht="11.5" customHeight="1">
      <c r="B38" s="15"/>
      <c r="C38" s="558"/>
      <c r="D38" s="616" t="s">
        <v>14</v>
      </c>
      <c r="E38" s="617"/>
      <c r="F38" s="617"/>
      <c r="G38" s="617"/>
      <c r="H38" s="618"/>
      <c r="I38" s="117"/>
      <c r="J38" s="119"/>
      <c r="K38" s="324" t="str">
        <f t="shared" si="0"/>
        <v/>
      </c>
      <c r="L38" s="6" t="s">
        <v>63</v>
      </c>
      <c r="M38" s="325" t="str">
        <f>IF(I38="","",I38*'1_排出係数'!I29)</f>
        <v/>
      </c>
      <c r="N38" s="326" t="str">
        <f>IF(K38="","",K38*'1_排出係数'!I29*'1_排出係数'!L29*44/12)</f>
        <v/>
      </c>
      <c r="O38" s="1"/>
    </row>
    <row r="39" spans="2:15" ht="11.5" customHeight="1">
      <c r="B39" s="15"/>
      <c r="C39" s="558"/>
      <c r="D39" s="616" t="s">
        <v>15</v>
      </c>
      <c r="E39" s="617"/>
      <c r="F39" s="617"/>
      <c r="G39" s="617"/>
      <c r="H39" s="618"/>
      <c r="I39" s="117"/>
      <c r="J39" s="119"/>
      <c r="K39" s="324" t="str">
        <f t="shared" si="0"/>
        <v/>
      </c>
      <c r="L39" s="6" t="s">
        <v>63</v>
      </c>
      <c r="M39" s="325" t="str">
        <f>IF(I39="","",I39*'1_排出係数'!I30)</f>
        <v/>
      </c>
      <c r="N39" s="326" t="str">
        <f>IF(K39="","",K39*'1_排出係数'!I30*'1_排出係数'!L30*44/12)</f>
        <v/>
      </c>
      <c r="O39" s="1"/>
    </row>
    <row r="40" spans="2:15" ht="11.5" customHeight="1">
      <c r="B40" s="15"/>
      <c r="C40" s="558"/>
      <c r="D40" s="616" t="s">
        <v>16</v>
      </c>
      <c r="E40" s="617"/>
      <c r="F40" s="617"/>
      <c r="G40" s="617"/>
      <c r="H40" s="618"/>
      <c r="I40" s="117"/>
      <c r="J40" s="119"/>
      <c r="K40" s="324" t="str">
        <f t="shared" si="0"/>
        <v/>
      </c>
      <c r="L40" s="7" t="s">
        <v>94</v>
      </c>
      <c r="M40" s="325" t="str">
        <f>IF(I40="","",I40*'1_排出係数'!I31)</f>
        <v/>
      </c>
      <c r="N40" s="326" t="str">
        <f>IF(K40="","",K40*'1_排出係数'!I31*'1_排出係数'!L31*44/12)</f>
        <v/>
      </c>
      <c r="O40" s="1"/>
    </row>
    <row r="41" spans="2:15" ht="11.5" customHeight="1">
      <c r="B41" s="15"/>
      <c r="C41" s="558"/>
      <c r="D41" s="616" t="s">
        <v>17</v>
      </c>
      <c r="E41" s="617"/>
      <c r="F41" s="617"/>
      <c r="G41" s="617"/>
      <c r="H41" s="618"/>
      <c r="I41" s="117"/>
      <c r="J41" s="119"/>
      <c r="K41" s="324" t="str">
        <f t="shared" si="0"/>
        <v/>
      </c>
      <c r="L41" s="7" t="s">
        <v>94</v>
      </c>
      <c r="M41" s="325" t="str">
        <f>IF(I41="","",I41*'1_排出係数'!I32)</f>
        <v/>
      </c>
      <c r="N41" s="326" t="str">
        <f>IF(K41="","",K41*'1_排出係数'!I32*'1_排出係数'!L32*44/12)</f>
        <v/>
      </c>
      <c r="O41" s="1"/>
    </row>
    <row r="42" spans="2:15" ht="11.5" customHeight="1">
      <c r="B42" s="15"/>
      <c r="C42" s="558"/>
      <c r="D42" s="616" t="s">
        <v>220</v>
      </c>
      <c r="E42" s="617"/>
      <c r="F42" s="617"/>
      <c r="G42" s="617"/>
      <c r="H42" s="618"/>
      <c r="I42" s="117"/>
      <c r="J42" s="119"/>
      <c r="K42" s="324" t="str">
        <f t="shared" si="0"/>
        <v/>
      </c>
      <c r="L42" s="7" t="s">
        <v>94</v>
      </c>
      <c r="M42" s="325" t="str">
        <f>IF(I42="","",I42*'1_排出係数'!I33)</f>
        <v/>
      </c>
      <c r="N42" s="326" t="str">
        <f>IF(K42="","",K42*'1_排出係数'!I33*'1_排出係数'!L33*44/12)</f>
        <v/>
      </c>
      <c r="O42" s="1"/>
    </row>
    <row r="43" spans="2:15" ht="11.5" customHeight="1">
      <c r="B43" s="15"/>
      <c r="C43" s="558"/>
      <c r="D43" s="616" t="s">
        <v>221</v>
      </c>
      <c r="E43" s="617"/>
      <c r="F43" s="617"/>
      <c r="G43" s="617"/>
      <c r="H43" s="618"/>
      <c r="I43" s="117"/>
      <c r="J43" s="119"/>
      <c r="K43" s="324" t="str">
        <f t="shared" si="0"/>
        <v/>
      </c>
      <c r="L43" s="7" t="s">
        <v>94</v>
      </c>
      <c r="M43" s="325" t="str">
        <f>IF(I43="","",I43*'1_排出係数'!I34)</f>
        <v/>
      </c>
      <c r="N43" s="326" t="str">
        <f>IF(K43="","",K43*'1_排出係数'!I34*'1_排出係数'!L34*44/12)</f>
        <v/>
      </c>
      <c r="O43" s="1"/>
    </row>
    <row r="44" spans="2:15" ht="11.5" customHeight="1">
      <c r="B44" s="15"/>
      <c r="C44" s="558"/>
      <c r="D44" s="616" t="s">
        <v>144</v>
      </c>
      <c r="E44" s="617"/>
      <c r="F44" s="617"/>
      <c r="G44" s="617"/>
      <c r="H44" s="618"/>
      <c r="I44" s="117"/>
      <c r="J44" s="119"/>
      <c r="K44" s="324" t="str">
        <f t="shared" si="0"/>
        <v/>
      </c>
      <c r="L44" s="7" t="s">
        <v>94</v>
      </c>
      <c r="M44" s="325" t="str">
        <f>IF(I44="","",I44*'1_排出係数'!I35)</f>
        <v/>
      </c>
      <c r="N44" s="326" t="str">
        <f>IF(K44="","",K44*'1_排出係数'!I35*'1_排出係数'!L35*44/12)</f>
        <v/>
      </c>
      <c r="O44" s="1"/>
    </row>
    <row r="45" spans="2:15" ht="11.5" customHeight="1">
      <c r="B45" s="15"/>
      <c r="C45" s="558"/>
      <c r="D45" s="16" t="s">
        <v>202</v>
      </c>
      <c r="E45" s="556" t="str">
        <f>'1_排出係数'!F36&amp;""</f>
        <v/>
      </c>
      <c r="F45" s="556">
        <f>'1_排出係数'!F36:J36</f>
        <v>0</v>
      </c>
      <c r="G45" s="556">
        <f>'1_排出係数'!G36:K36</f>
        <v>0</v>
      </c>
      <c r="H45" s="353" t="s">
        <v>201</v>
      </c>
      <c r="I45" s="117"/>
      <c r="J45" s="119"/>
      <c r="K45" s="324" t="str">
        <f t="shared" si="0"/>
        <v/>
      </c>
      <c r="L45" s="7" t="str">
        <f>IF('1_排出係数'!K36="","",'1_排出係数'!K36)</f>
        <v/>
      </c>
      <c r="M45" s="327" t="str">
        <f>IF(I45="","",I45*'1_排出係数'!I36)</f>
        <v/>
      </c>
      <c r="N45" s="46" t="str">
        <f>IF(K45="","",K45*'1_排出係数'!I36*'1_排出係数'!L36*44/12)</f>
        <v/>
      </c>
      <c r="O45" s="1"/>
    </row>
    <row r="46" spans="2:15" ht="11.5" customHeight="1">
      <c r="B46" s="15"/>
      <c r="C46" s="559"/>
      <c r="D46" s="16" t="s">
        <v>202</v>
      </c>
      <c r="E46" s="556" t="str">
        <f>'1_排出係数'!F37&amp;""</f>
        <v/>
      </c>
      <c r="F46" s="556">
        <f>'1_排出係数'!F37:J37</f>
        <v>0</v>
      </c>
      <c r="G46" s="556">
        <f>'1_排出係数'!G37:K37</f>
        <v>0</v>
      </c>
      <c r="H46" s="353" t="s">
        <v>201</v>
      </c>
      <c r="I46" s="117"/>
      <c r="J46" s="120"/>
      <c r="K46" s="328" t="str">
        <f t="shared" si="0"/>
        <v/>
      </c>
      <c r="L46" s="7" t="str">
        <f>IF('1_排出係数'!K37="","",'1_排出係数'!K37)</f>
        <v/>
      </c>
      <c r="M46" s="329" t="str">
        <f>IF(I46="","",I46*'1_排出係数'!I37)</f>
        <v/>
      </c>
      <c r="N46" s="330" t="str">
        <f>IF(K46="","",K46*'1_排出係数'!I37*'1_排出係数'!L37*44/12)</f>
        <v/>
      </c>
      <c r="O46" s="1"/>
    </row>
    <row r="47" spans="2:15" ht="11.5" customHeight="1">
      <c r="B47" s="15"/>
      <c r="C47" s="557" t="s">
        <v>172</v>
      </c>
      <c r="D47" s="616" t="s">
        <v>150</v>
      </c>
      <c r="E47" s="617"/>
      <c r="F47" s="617"/>
      <c r="G47" s="617"/>
      <c r="H47" s="618"/>
      <c r="I47" s="117"/>
      <c r="J47" s="120"/>
      <c r="K47" s="324" t="str">
        <f t="shared" si="0"/>
        <v/>
      </c>
      <c r="L47" s="159" t="s">
        <v>63</v>
      </c>
      <c r="M47" s="325" t="str">
        <f>IF(I47="","",I47*'1_排出係数'!I38)</f>
        <v/>
      </c>
      <c r="N47" s="331"/>
      <c r="O47" s="1"/>
    </row>
    <row r="48" spans="2:15" ht="11.5" customHeight="1">
      <c r="B48" s="15"/>
      <c r="C48" s="558"/>
      <c r="D48" s="616" t="s">
        <v>151</v>
      </c>
      <c r="E48" s="617"/>
      <c r="F48" s="617"/>
      <c r="G48" s="617"/>
      <c r="H48" s="618"/>
      <c r="I48" s="117"/>
      <c r="J48" s="120"/>
      <c r="K48" s="324" t="str">
        <f t="shared" si="0"/>
        <v/>
      </c>
      <c r="L48" s="159" t="s">
        <v>63</v>
      </c>
      <c r="M48" s="325" t="str">
        <f>IF(I48="","",I48*'1_排出係数'!I39)</f>
        <v/>
      </c>
      <c r="N48" s="331"/>
      <c r="O48" s="1"/>
    </row>
    <row r="49" spans="2:15" ht="11.5" customHeight="1">
      <c r="B49" s="15"/>
      <c r="C49" s="558"/>
      <c r="D49" s="616" t="s">
        <v>152</v>
      </c>
      <c r="E49" s="617"/>
      <c r="F49" s="617"/>
      <c r="G49" s="617"/>
      <c r="H49" s="618"/>
      <c r="I49" s="117"/>
      <c r="J49" s="120"/>
      <c r="K49" s="324" t="str">
        <f t="shared" si="0"/>
        <v/>
      </c>
      <c r="L49" s="159" t="s">
        <v>63</v>
      </c>
      <c r="M49" s="325" t="str">
        <f>IF(I49="","",I49*'1_排出係数'!I40)</f>
        <v/>
      </c>
      <c r="N49" s="331"/>
      <c r="O49" s="1"/>
    </row>
    <row r="50" spans="2:15" ht="11.5" customHeight="1">
      <c r="B50" s="15"/>
      <c r="C50" s="558"/>
      <c r="D50" s="616" t="s">
        <v>166</v>
      </c>
      <c r="E50" s="617"/>
      <c r="F50" s="617"/>
      <c r="G50" s="617"/>
      <c r="H50" s="618"/>
      <c r="I50" s="117"/>
      <c r="J50" s="120"/>
      <c r="K50" s="324" t="str">
        <f t="shared" si="0"/>
        <v/>
      </c>
      <c r="L50" s="159" t="s">
        <v>20</v>
      </c>
      <c r="M50" s="325" t="str">
        <f>IF(I50="","",I50*'1_排出係数'!I41)</f>
        <v/>
      </c>
      <c r="N50" s="331"/>
      <c r="O50" s="1"/>
    </row>
    <row r="51" spans="2:15" ht="11.5" customHeight="1">
      <c r="B51" s="15"/>
      <c r="C51" s="558"/>
      <c r="D51" s="616" t="s">
        <v>167</v>
      </c>
      <c r="E51" s="617"/>
      <c r="F51" s="617"/>
      <c r="G51" s="617"/>
      <c r="H51" s="618"/>
      <c r="I51" s="117"/>
      <c r="J51" s="120"/>
      <c r="K51" s="324" t="str">
        <f t="shared" si="0"/>
        <v/>
      </c>
      <c r="L51" s="159" t="s">
        <v>20</v>
      </c>
      <c r="M51" s="325" t="str">
        <f>IF(I51="","",I51*'1_排出係数'!I42)</f>
        <v/>
      </c>
      <c r="N51" s="331"/>
      <c r="O51" s="1"/>
    </row>
    <row r="52" spans="2:15" ht="11.5" customHeight="1">
      <c r="B52" s="15"/>
      <c r="C52" s="558"/>
      <c r="D52" s="616" t="s">
        <v>168</v>
      </c>
      <c r="E52" s="617"/>
      <c r="F52" s="617"/>
      <c r="G52" s="617"/>
      <c r="H52" s="618"/>
      <c r="I52" s="117"/>
      <c r="J52" s="119"/>
      <c r="K52" s="324" t="str">
        <f t="shared" si="0"/>
        <v/>
      </c>
      <c r="L52" s="7" t="s">
        <v>94</v>
      </c>
      <c r="M52" s="325" t="str">
        <f>IF(I52="","",I52*'1_排出係数'!I43)</f>
        <v/>
      </c>
      <c r="N52" s="331"/>
      <c r="O52" s="1"/>
    </row>
    <row r="53" spans="2:15" ht="11.5" customHeight="1">
      <c r="B53" s="15"/>
      <c r="C53" s="558"/>
      <c r="D53" s="616" t="s">
        <v>153</v>
      </c>
      <c r="E53" s="617"/>
      <c r="F53" s="617"/>
      <c r="G53" s="617"/>
      <c r="H53" s="618"/>
      <c r="I53" s="117"/>
      <c r="J53" s="119"/>
      <c r="K53" s="324" t="str">
        <f t="shared" si="0"/>
        <v/>
      </c>
      <c r="L53" s="159" t="s">
        <v>63</v>
      </c>
      <c r="M53" s="325" t="str">
        <f>IF(I53="","",I53*'1_排出係数'!I44)</f>
        <v/>
      </c>
      <c r="N53" s="331"/>
      <c r="O53" s="1"/>
    </row>
    <row r="54" spans="2:15" ht="11.5" customHeight="1">
      <c r="B54" s="15"/>
      <c r="C54" s="558"/>
      <c r="D54" s="616" t="s">
        <v>169</v>
      </c>
      <c r="E54" s="617"/>
      <c r="F54" s="617"/>
      <c r="G54" s="617"/>
      <c r="H54" s="618"/>
      <c r="I54" s="117"/>
      <c r="J54" s="119"/>
      <c r="K54" s="324" t="str">
        <f t="shared" si="0"/>
        <v/>
      </c>
      <c r="L54" s="159" t="s">
        <v>63</v>
      </c>
      <c r="M54" s="325" t="str">
        <f>IF(I54="","",I54*'1_排出係数'!I45)</f>
        <v/>
      </c>
      <c r="N54" s="326" t="str">
        <f>IF(K54="","",K54*'1_排出係数'!I45*'1_排出係数'!L45*44/12)</f>
        <v/>
      </c>
      <c r="O54" s="1"/>
    </row>
    <row r="55" spans="2:15" ht="11.5" customHeight="1">
      <c r="B55" s="15"/>
      <c r="C55" s="558"/>
      <c r="D55" s="616" t="s">
        <v>170</v>
      </c>
      <c r="E55" s="617"/>
      <c r="F55" s="617"/>
      <c r="G55" s="617"/>
      <c r="H55" s="618"/>
      <c r="I55" s="117"/>
      <c r="J55" s="119"/>
      <c r="K55" s="324" t="str">
        <f t="shared" si="0"/>
        <v/>
      </c>
      <c r="L55" s="159" t="s">
        <v>63</v>
      </c>
      <c r="M55" s="325" t="str">
        <f>IF(I55="","",I55*'1_排出係数'!I46)</f>
        <v/>
      </c>
      <c r="N55" s="326" t="str">
        <f>IF(K55="","",K55*'1_排出係数'!I46*'1_排出係数'!L46*44/12)</f>
        <v/>
      </c>
      <c r="O55" s="1"/>
    </row>
    <row r="56" spans="2:15" ht="11.5" customHeight="1">
      <c r="B56" s="15"/>
      <c r="C56" s="558"/>
      <c r="D56" s="616" t="s">
        <v>154</v>
      </c>
      <c r="E56" s="617"/>
      <c r="F56" s="617"/>
      <c r="G56" s="617"/>
      <c r="H56" s="618"/>
      <c r="I56" s="117"/>
      <c r="J56" s="119"/>
      <c r="K56" s="324" t="str">
        <f t="shared" si="0"/>
        <v/>
      </c>
      <c r="L56" s="159" t="s">
        <v>63</v>
      </c>
      <c r="M56" s="325" t="str">
        <f>IF(I56="","",I56*'1_排出係数'!I47)</f>
        <v/>
      </c>
      <c r="N56" s="326" t="str">
        <f>IF(K56="","",K56*'1_排出係数'!I47*'1_排出係数'!L47*44/12)</f>
        <v/>
      </c>
      <c r="O56" s="1"/>
    </row>
    <row r="57" spans="2:15" ht="11.5" customHeight="1">
      <c r="B57" s="15"/>
      <c r="C57" s="558"/>
      <c r="D57" s="441" t="s">
        <v>155</v>
      </c>
      <c r="E57" s="616" t="s">
        <v>179</v>
      </c>
      <c r="F57" s="617"/>
      <c r="G57" s="617"/>
      <c r="H57" s="618"/>
      <c r="I57" s="117"/>
      <c r="J57" s="119"/>
      <c r="K57" s="324" t="str">
        <f t="shared" si="0"/>
        <v/>
      </c>
      <c r="L57" s="159" t="s">
        <v>63</v>
      </c>
      <c r="M57" s="325" t="str">
        <f>IF(I57="","",I57*'1_排出係数'!I48)</f>
        <v/>
      </c>
      <c r="N57" s="326" t="str">
        <f>IF(K57="","",K57*'1_排出係数'!I48*'1_排出係数'!L48*44/12)</f>
        <v/>
      </c>
      <c r="O57" s="1"/>
    </row>
    <row r="58" spans="2:15" ht="11.5" customHeight="1">
      <c r="B58" s="15"/>
      <c r="C58" s="558"/>
      <c r="D58" s="442"/>
      <c r="E58" s="616" t="s">
        <v>180</v>
      </c>
      <c r="F58" s="617"/>
      <c r="G58" s="617"/>
      <c r="H58" s="618"/>
      <c r="I58" s="117"/>
      <c r="J58" s="120"/>
      <c r="K58" s="324" t="str">
        <f t="shared" si="0"/>
        <v/>
      </c>
      <c r="L58" s="159" t="s">
        <v>63</v>
      </c>
      <c r="M58" s="325" t="str">
        <f>IF(I58="","",I58*'1_排出係数'!I49)</f>
        <v/>
      </c>
      <c r="N58" s="326" t="str">
        <f>IF(K58="","",K58*'1_排出係数'!I49*'1_排出係数'!L49*44/12)</f>
        <v/>
      </c>
      <c r="O58" s="1"/>
    </row>
    <row r="59" spans="2:15" ht="11.5" customHeight="1">
      <c r="B59" s="15"/>
      <c r="C59" s="558"/>
      <c r="D59" s="616" t="s">
        <v>156</v>
      </c>
      <c r="E59" s="617"/>
      <c r="F59" s="617"/>
      <c r="G59" s="617"/>
      <c r="H59" s="618"/>
      <c r="I59" s="117"/>
      <c r="J59" s="120"/>
      <c r="K59" s="324" t="str">
        <f t="shared" si="0"/>
        <v/>
      </c>
      <c r="L59" s="159" t="s">
        <v>20</v>
      </c>
      <c r="M59" s="325" t="str">
        <f>IF(I59="","",I59*'1_排出係数'!I50)</f>
        <v/>
      </c>
      <c r="N59" s="326" t="str">
        <f>IF(K59="","",K59*'1_排出係数'!I50*'1_排出係数'!L50*44/12)</f>
        <v/>
      </c>
      <c r="O59" s="1"/>
    </row>
    <row r="60" spans="2:15" ht="11.5" customHeight="1">
      <c r="B60" s="15"/>
      <c r="C60" s="558"/>
      <c r="D60" s="616" t="s">
        <v>157</v>
      </c>
      <c r="E60" s="617"/>
      <c r="F60" s="617"/>
      <c r="G60" s="617"/>
      <c r="H60" s="618"/>
      <c r="I60" s="117"/>
      <c r="J60" s="120"/>
      <c r="K60" s="324" t="str">
        <f t="shared" si="0"/>
        <v/>
      </c>
      <c r="L60" s="7" t="s">
        <v>94</v>
      </c>
      <c r="M60" s="325" t="str">
        <f>IF(I60="","",I60*'1_排出係数'!I51)</f>
        <v/>
      </c>
      <c r="N60" s="331"/>
      <c r="O60" s="1"/>
    </row>
    <row r="61" spans="2:15" ht="11.5" customHeight="1">
      <c r="B61" s="15"/>
      <c r="C61" s="558"/>
      <c r="D61" s="616" t="s">
        <v>158</v>
      </c>
      <c r="E61" s="617"/>
      <c r="F61" s="617"/>
      <c r="G61" s="617"/>
      <c r="H61" s="618"/>
      <c r="I61" s="117"/>
      <c r="J61" s="120"/>
      <c r="K61" s="324" t="str">
        <f t="shared" si="0"/>
        <v/>
      </c>
      <c r="L61" s="159" t="s">
        <v>63</v>
      </c>
      <c r="M61" s="325" t="str">
        <f>IF(I61="","",I61*'1_排出係数'!I52)</f>
        <v/>
      </c>
      <c r="N61" s="331"/>
      <c r="O61" s="1"/>
    </row>
    <row r="62" spans="2:15" ht="11.5" customHeight="1">
      <c r="B62" s="15"/>
      <c r="C62" s="558"/>
      <c r="D62" s="616" t="s">
        <v>159</v>
      </c>
      <c r="E62" s="617"/>
      <c r="F62" s="617"/>
      <c r="G62" s="617"/>
      <c r="H62" s="618"/>
      <c r="I62" s="117"/>
      <c r="J62" s="120"/>
      <c r="K62" s="324" t="str">
        <f t="shared" si="0"/>
        <v/>
      </c>
      <c r="L62" s="159" t="s">
        <v>63</v>
      </c>
      <c r="M62" s="325" t="str">
        <f>IF(I62="","",I62*'1_排出係数'!I53)</f>
        <v/>
      </c>
      <c r="N62" s="331"/>
      <c r="O62" s="1"/>
    </row>
    <row r="63" spans="2:15" ht="11.5" customHeight="1">
      <c r="B63" s="15"/>
      <c r="C63" s="558"/>
      <c r="D63" s="616" t="s">
        <v>171</v>
      </c>
      <c r="E63" s="617"/>
      <c r="F63" s="617"/>
      <c r="G63" s="617"/>
      <c r="H63" s="618"/>
      <c r="I63" s="117"/>
      <c r="J63" s="120"/>
      <c r="K63" s="324" t="str">
        <f t="shared" si="0"/>
        <v/>
      </c>
      <c r="L63" s="6" t="s">
        <v>63</v>
      </c>
      <c r="M63" s="325" t="str">
        <f>IF(I63="","",I63*'1_排出係数'!I54)</f>
        <v/>
      </c>
      <c r="N63" s="331"/>
      <c r="O63" s="1"/>
    </row>
    <row r="64" spans="2:15" ht="11.5" customHeight="1">
      <c r="B64" s="15"/>
      <c r="C64" s="558"/>
      <c r="D64" s="16" t="s">
        <v>202</v>
      </c>
      <c r="E64" s="556" t="str">
        <f>'1_排出係数'!F55&amp;""</f>
        <v/>
      </c>
      <c r="F64" s="556">
        <f>'1_排出係数'!F55:J55</f>
        <v>0</v>
      </c>
      <c r="G64" s="556">
        <f>'1_排出係数'!G55:K55</f>
        <v>0</v>
      </c>
      <c r="H64" s="353" t="s">
        <v>201</v>
      </c>
      <c r="I64" s="117"/>
      <c r="J64" s="119"/>
      <c r="K64" s="324" t="str">
        <f t="shared" si="0"/>
        <v/>
      </c>
      <c r="L64" s="7" t="str">
        <f>IF('1_排出係数'!K55="","",'1_排出係数'!K55)</f>
        <v/>
      </c>
      <c r="M64" s="327" t="str">
        <f>IF(I64="","",I64*'1_排出係数'!I55)</f>
        <v/>
      </c>
      <c r="N64" s="46" t="str">
        <f>IF(K64="","",K64*'1_排出係数'!I55*'1_排出係数'!L55*44/12)</f>
        <v/>
      </c>
      <c r="O64" s="1"/>
    </row>
    <row r="65" spans="1:15" ht="11.5" customHeight="1">
      <c r="B65" s="15"/>
      <c r="C65" s="559"/>
      <c r="D65" s="16" t="s">
        <v>202</v>
      </c>
      <c r="E65" s="556" t="str">
        <f>'1_排出係数'!F56&amp;""</f>
        <v/>
      </c>
      <c r="F65" s="556">
        <f>'1_排出係数'!F56:J56</f>
        <v>0</v>
      </c>
      <c r="G65" s="556">
        <f>'1_排出係数'!G56:K56</f>
        <v>0</v>
      </c>
      <c r="H65" s="353" t="s">
        <v>201</v>
      </c>
      <c r="I65" s="117"/>
      <c r="J65" s="120"/>
      <c r="K65" s="328" t="str">
        <f t="shared" si="0"/>
        <v/>
      </c>
      <c r="L65" s="7" t="str">
        <f>IF('1_排出係数'!K56="","",'1_排出係数'!K56)</f>
        <v/>
      </c>
      <c r="M65" s="329" t="str">
        <f>IF(I65="","",I65*'1_排出係数'!I56)</f>
        <v/>
      </c>
      <c r="N65" s="330" t="str">
        <f>IF(K65="","",K65*'1_排出係数'!I56*'1_排出係数'!L56*44/12)</f>
        <v/>
      </c>
      <c r="O65" s="1"/>
    </row>
    <row r="66" spans="1:15" ht="11.5" customHeight="1">
      <c r="B66" s="15"/>
      <c r="C66" s="462" t="s">
        <v>173</v>
      </c>
      <c r="D66" s="616" t="s">
        <v>22</v>
      </c>
      <c r="E66" s="617"/>
      <c r="F66" s="617"/>
      <c r="G66" s="617"/>
      <c r="H66" s="618"/>
      <c r="I66" s="117"/>
      <c r="J66" s="119"/>
      <c r="K66" s="324" t="str">
        <f t="shared" si="0"/>
        <v/>
      </c>
      <c r="L66" s="6" t="s">
        <v>67</v>
      </c>
      <c r="M66" s="325" t="str">
        <f>IF(I66="","",I66*'1_排出係数'!I57)</f>
        <v/>
      </c>
      <c r="N66" s="326" t="str">
        <f>IF(K66="","",K66*'1_排出係数'!I57*'1_排出係数'!L57)</f>
        <v/>
      </c>
      <c r="O66" s="1"/>
    </row>
    <row r="67" spans="1:15" ht="11.5" customHeight="1">
      <c r="B67" s="15"/>
      <c r="C67" s="463"/>
      <c r="D67" s="616" t="s">
        <v>21</v>
      </c>
      <c r="E67" s="617"/>
      <c r="F67" s="617"/>
      <c r="G67" s="617"/>
      <c r="H67" s="618"/>
      <c r="I67" s="117"/>
      <c r="J67" s="119"/>
      <c r="K67" s="324" t="str">
        <f t="shared" si="0"/>
        <v/>
      </c>
      <c r="L67" s="6" t="s">
        <v>67</v>
      </c>
      <c r="M67" s="325" t="str">
        <f>IF(I67="","",I67*'1_排出係数'!I58)</f>
        <v/>
      </c>
      <c r="N67" s="326" t="str">
        <f>IF(K67="","",K67*'1_排出係数'!I58*'1_排出係数'!L58)</f>
        <v/>
      </c>
      <c r="O67" s="1"/>
    </row>
    <row r="68" spans="1:15" ht="11.5" customHeight="1">
      <c r="B68" s="15"/>
      <c r="C68" s="463"/>
      <c r="D68" s="616" t="s">
        <v>18</v>
      </c>
      <c r="E68" s="617"/>
      <c r="F68" s="617"/>
      <c r="G68" s="617"/>
      <c r="H68" s="618"/>
      <c r="I68" s="117"/>
      <c r="J68" s="119"/>
      <c r="K68" s="324" t="str">
        <f t="shared" si="0"/>
        <v/>
      </c>
      <c r="L68" s="6" t="s">
        <v>67</v>
      </c>
      <c r="M68" s="325" t="str">
        <f>IF(I68="","",I68*'1_排出係数'!I59)</f>
        <v/>
      </c>
      <c r="N68" s="326" t="str">
        <f>IF(K68="","",K68*'1_排出係数'!I59*'1_排出係数'!L59)</f>
        <v/>
      </c>
      <c r="O68" s="1"/>
    </row>
    <row r="69" spans="1:15" ht="11.5" customHeight="1">
      <c r="B69" s="15"/>
      <c r="C69" s="463"/>
      <c r="D69" s="616" t="s">
        <v>19</v>
      </c>
      <c r="E69" s="617"/>
      <c r="F69" s="617"/>
      <c r="G69" s="617"/>
      <c r="H69" s="618"/>
      <c r="I69" s="117"/>
      <c r="J69" s="119"/>
      <c r="K69" s="324" t="str">
        <f t="shared" si="0"/>
        <v/>
      </c>
      <c r="L69" s="6" t="s">
        <v>67</v>
      </c>
      <c r="M69" s="325" t="str">
        <f>IF(I69="","",I69*'1_排出係数'!I60)</f>
        <v/>
      </c>
      <c r="N69" s="326" t="str">
        <f>IF(K69="","",K69*'1_排出係数'!I60*'1_排出係数'!L60)</f>
        <v/>
      </c>
      <c r="O69" s="1"/>
    </row>
    <row r="70" spans="1:15" ht="11.5" customHeight="1">
      <c r="B70" s="15"/>
      <c r="C70" s="463"/>
      <c r="D70" s="616" t="s">
        <v>160</v>
      </c>
      <c r="E70" s="617"/>
      <c r="F70" s="617"/>
      <c r="G70" s="617"/>
      <c r="H70" s="618"/>
      <c r="I70" s="117"/>
      <c r="J70" s="120"/>
      <c r="K70" s="324" t="str">
        <f t="shared" si="0"/>
        <v/>
      </c>
      <c r="L70" s="6" t="s">
        <v>67</v>
      </c>
      <c r="M70" s="325" t="str">
        <f>IF(I70="","",I70*'1_排出係数'!I61)</f>
        <v/>
      </c>
      <c r="N70" s="331"/>
      <c r="O70" s="1"/>
    </row>
    <row r="71" spans="1:15" ht="11.5" customHeight="1">
      <c r="B71" s="15"/>
      <c r="C71" s="463"/>
      <c r="D71" s="616" t="s">
        <v>161</v>
      </c>
      <c r="E71" s="617"/>
      <c r="F71" s="617"/>
      <c r="G71" s="617"/>
      <c r="H71" s="618"/>
      <c r="I71" s="117"/>
      <c r="J71" s="120"/>
      <c r="K71" s="324" t="str">
        <f t="shared" si="0"/>
        <v/>
      </c>
      <c r="L71" s="6" t="s">
        <v>67</v>
      </c>
      <c r="M71" s="325" t="str">
        <f>IF(I71="","",I71*'1_排出係数'!I62)</f>
        <v/>
      </c>
      <c r="N71" s="331"/>
      <c r="O71" s="1"/>
    </row>
    <row r="72" spans="1:15" ht="11.5" customHeight="1">
      <c r="B72" s="15"/>
      <c r="C72" s="463"/>
      <c r="D72" s="616" t="s">
        <v>162</v>
      </c>
      <c r="E72" s="617"/>
      <c r="F72" s="617"/>
      <c r="G72" s="617"/>
      <c r="H72" s="618"/>
      <c r="I72" s="117"/>
      <c r="J72" s="120"/>
      <c r="K72" s="324" t="str">
        <f t="shared" si="0"/>
        <v/>
      </c>
      <c r="L72" s="6" t="s">
        <v>67</v>
      </c>
      <c r="M72" s="325" t="str">
        <f>IF(I72="","",I72*'1_排出係数'!I63)</f>
        <v/>
      </c>
      <c r="N72" s="331"/>
      <c r="O72" s="1"/>
    </row>
    <row r="73" spans="1:15" ht="11.5" customHeight="1">
      <c r="B73" s="15"/>
      <c r="C73" s="464"/>
      <c r="D73" s="709" t="s">
        <v>163</v>
      </c>
      <c r="E73" s="710"/>
      <c r="F73" s="710"/>
      <c r="G73" s="710"/>
      <c r="H73" s="711"/>
      <c r="I73" s="378"/>
      <c r="J73" s="379"/>
      <c r="K73" s="380" t="str">
        <f t="shared" si="0"/>
        <v/>
      </c>
      <c r="L73" s="381" t="s">
        <v>67</v>
      </c>
      <c r="M73" s="382" t="str">
        <f>IF(I73="","",I73*'1_排出係数'!I64)</f>
        <v/>
      </c>
      <c r="N73" s="383"/>
      <c r="O73" s="1"/>
    </row>
    <row r="74" spans="1:15" ht="15" customHeight="1">
      <c r="B74" s="332"/>
      <c r="C74" s="454" t="s">
        <v>215</v>
      </c>
      <c r="D74" s="455"/>
      <c r="E74" s="455"/>
      <c r="F74" s="455"/>
      <c r="G74" s="455"/>
      <c r="H74" s="456"/>
      <c r="I74" s="373" t="s">
        <v>34</v>
      </c>
      <c r="J74" s="374" t="s">
        <v>34</v>
      </c>
      <c r="K74" s="374" t="s">
        <v>34</v>
      </c>
      <c r="L74" s="375" t="s">
        <v>34</v>
      </c>
      <c r="M74" s="376" t="str">
        <f>IF(SUM(M17:M73)=0,"",SUM(M17:M73))</f>
        <v/>
      </c>
      <c r="N74" s="377" t="str">
        <f>IF(SUM(N17:N73)=0,"",SUM(N17:N73))</f>
        <v/>
      </c>
      <c r="O74" s="1"/>
    </row>
    <row r="75" spans="1:15" ht="15" customHeight="1">
      <c r="A75" t="s">
        <v>44</v>
      </c>
      <c r="B75" s="333" t="s">
        <v>45</v>
      </c>
      <c r="C75" s="334"/>
      <c r="D75" s="335"/>
      <c r="E75" s="336"/>
      <c r="F75" s="336"/>
      <c r="G75" s="336"/>
      <c r="H75" s="336"/>
      <c r="I75" s="337"/>
      <c r="J75" s="337"/>
      <c r="K75" s="337"/>
      <c r="L75" s="337"/>
      <c r="M75" s="337"/>
      <c r="N75" s="338"/>
      <c r="O75" s="1"/>
    </row>
    <row r="76" spans="1:15" ht="25" customHeight="1">
      <c r="B76" s="11"/>
      <c r="C76" s="457" t="s">
        <v>47</v>
      </c>
      <c r="D76" s="458"/>
      <c r="E76" s="458"/>
      <c r="F76" s="459"/>
      <c r="G76" s="339" t="s">
        <v>133</v>
      </c>
      <c r="H76" s="76" t="s">
        <v>49</v>
      </c>
      <c r="I76" s="73" t="s">
        <v>52</v>
      </c>
      <c r="J76" s="74" t="s">
        <v>53</v>
      </c>
      <c r="K76" s="75" t="s">
        <v>51</v>
      </c>
      <c r="L76" s="19" t="s">
        <v>24</v>
      </c>
      <c r="M76" s="20" t="s">
        <v>59</v>
      </c>
      <c r="N76" s="21" t="s">
        <v>60</v>
      </c>
      <c r="O76" s="1"/>
    </row>
    <row r="77" spans="1:15" ht="11.5" customHeight="1">
      <c r="B77" s="10"/>
      <c r="C77" s="740" t="s">
        <v>197</v>
      </c>
      <c r="D77" s="741"/>
      <c r="E77" s="741"/>
      <c r="F77" s="742"/>
      <c r="G77" s="340">
        <f>'1_排出係数'!M67</f>
        <v>0</v>
      </c>
      <c r="H77" s="341">
        <f>'1_排出係数'!N67</f>
        <v>0</v>
      </c>
      <c r="I77" s="122"/>
      <c r="J77" s="143"/>
      <c r="K77" s="124" t="str">
        <f>IF(I77="","",I77-J77)</f>
        <v/>
      </c>
      <c r="L77" s="9" t="s">
        <v>92</v>
      </c>
      <c r="M77" s="127" t="str">
        <f>IF(I77="","",I77*'1_排出係数'!I67)</f>
        <v/>
      </c>
      <c r="N77" s="130" t="str">
        <f>IF(K77="","",K77*'1_排出係数'!L67)</f>
        <v/>
      </c>
      <c r="O77" s="1"/>
    </row>
    <row r="78" spans="1:15" ht="11.5" customHeight="1">
      <c r="B78" s="10"/>
      <c r="C78" s="111"/>
      <c r="D78" s="706" t="s">
        <v>135</v>
      </c>
      <c r="E78" s="704" t="str">
        <f>IF('1_排出係数'!E68="","",'1_排出係数'!E68)</f>
        <v/>
      </c>
      <c r="F78" s="705"/>
      <c r="G78" s="342"/>
      <c r="H78" s="426">
        <f>'1_排出係数'!N68</f>
        <v>0</v>
      </c>
      <c r="I78" s="123"/>
      <c r="J78" s="144"/>
      <c r="K78" s="125" t="str">
        <f>IF(I78="","",I78-J78)</f>
        <v/>
      </c>
      <c r="L78" s="7" t="s">
        <v>92</v>
      </c>
      <c r="M78" s="129"/>
      <c r="N78" s="131"/>
      <c r="O78" s="1"/>
    </row>
    <row r="79" spans="1:15" ht="11.5" customHeight="1">
      <c r="B79" s="10"/>
      <c r="C79" s="111"/>
      <c r="D79" s="707"/>
      <c r="E79" s="704" t="str">
        <f>IF('1_排出係数'!E69="","",'1_排出係数'!E69)</f>
        <v/>
      </c>
      <c r="F79" s="705"/>
      <c r="G79" s="342"/>
      <c r="H79" s="426">
        <f>'1_排出係数'!N69</f>
        <v>0</v>
      </c>
      <c r="I79" s="123"/>
      <c r="J79" s="144"/>
      <c r="K79" s="125" t="str">
        <f t="shared" ref="K79:K82" si="1">IF(I79="","",I79-J79)</f>
        <v/>
      </c>
      <c r="L79" s="7" t="s">
        <v>92</v>
      </c>
      <c r="M79" s="129"/>
      <c r="N79" s="131"/>
      <c r="O79" s="1"/>
    </row>
    <row r="80" spans="1:15" ht="11.5" customHeight="1">
      <c r="B80" s="10"/>
      <c r="C80" s="111"/>
      <c r="D80" s="707"/>
      <c r="E80" s="704" t="str">
        <f>IF('1_排出係数'!E70="","",'1_排出係数'!E70)</f>
        <v/>
      </c>
      <c r="F80" s="705"/>
      <c r="G80" s="342"/>
      <c r="H80" s="426">
        <f>'1_排出係数'!N70</f>
        <v>0</v>
      </c>
      <c r="I80" s="123"/>
      <c r="J80" s="144"/>
      <c r="K80" s="125" t="str">
        <f t="shared" si="1"/>
        <v/>
      </c>
      <c r="L80" s="7" t="s">
        <v>92</v>
      </c>
      <c r="M80" s="129"/>
      <c r="N80" s="131"/>
      <c r="O80" s="1"/>
    </row>
    <row r="81" spans="2:24" ht="11.5" customHeight="1">
      <c r="B81" s="10"/>
      <c r="C81" s="111"/>
      <c r="D81" s="707"/>
      <c r="E81" s="704" t="str">
        <f>IF('1_排出係数'!E71="","",'1_排出係数'!E71)</f>
        <v/>
      </c>
      <c r="F81" s="705"/>
      <c r="G81" s="342"/>
      <c r="H81" s="426">
        <f>'1_排出係数'!N71</f>
        <v>0</v>
      </c>
      <c r="I81" s="123"/>
      <c r="J81" s="144"/>
      <c r="K81" s="125" t="str">
        <f t="shared" si="1"/>
        <v/>
      </c>
      <c r="L81" s="7" t="s">
        <v>92</v>
      </c>
      <c r="M81" s="129"/>
      <c r="N81" s="131"/>
      <c r="O81" s="1"/>
    </row>
    <row r="82" spans="2:24" ht="11.5" customHeight="1">
      <c r="B82" s="10"/>
      <c r="C82" s="343"/>
      <c r="D82" s="708"/>
      <c r="E82" s="704" t="str">
        <f>IF('1_排出係数'!E72="","",'1_排出係数'!E72)</f>
        <v/>
      </c>
      <c r="F82" s="705"/>
      <c r="G82" s="342"/>
      <c r="H82" s="426">
        <f>'1_排出係数'!N72</f>
        <v>0</v>
      </c>
      <c r="I82" s="123"/>
      <c r="J82" s="145"/>
      <c r="K82" s="126" t="str">
        <f t="shared" si="1"/>
        <v/>
      </c>
      <c r="L82" s="8" t="s">
        <v>92</v>
      </c>
      <c r="M82" s="129"/>
      <c r="N82" s="131"/>
      <c r="O82" s="1"/>
    </row>
    <row r="83" spans="2:24" ht="11.5" customHeight="1">
      <c r="B83" s="10"/>
      <c r="C83" s="443" t="s">
        <v>187</v>
      </c>
      <c r="D83" s="444"/>
      <c r="E83" s="704" t="s">
        <v>198</v>
      </c>
      <c r="F83" s="705"/>
      <c r="G83" s="342"/>
      <c r="H83" s="344"/>
      <c r="I83" s="422"/>
      <c r="J83" s="424"/>
      <c r="K83" s="125" t="str">
        <f>IF(I83="","",I83-J83)</f>
        <v/>
      </c>
      <c r="L83" s="7" t="s">
        <v>92</v>
      </c>
      <c r="M83" s="128" t="str">
        <f>IF(I83="","",I83*'1_排出係数'!I73)</f>
        <v/>
      </c>
      <c r="N83" s="131"/>
      <c r="O83" s="1"/>
    </row>
    <row r="84" spans="2:24" ht="11.5" customHeight="1">
      <c r="B84" s="10"/>
      <c r="C84" s="445"/>
      <c r="D84" s="446"/>
      <c r="E84" s="704" t="s">
        <v>199</v>
      </c>
      <c r="F84" s="705"/>
      <c r="G84" s="342"/>
      <c r="H84" s="344"/>
      <c r="I84" s="422"/>
      <c r="J84" s="424"/>
      <c r="K84" s="125" t="str">
        <f t="shared" ref="K84:K86" si="2">IF(I84="","",I84-J84)</f>
        <v/>
      </c>
      <c r="L84" s="7" t="s">
        <v>92</v>
      </c>
      <c r="M84" s="128" t="str">
        <f>IF(I84="","",I84*'1_排出係数'!I74)</f>
        <v/>
      </c>
      <c r="N84" s="131"/>
      <c r="O84" s="1"/>
    </row>
    <row r="85" spans="2:24" ht="11.5" customHeight="1">
      <c r="B85" s="10"/>
      <c r="C85" s="445"/>
      <c r="D85" s="446"/>
      <c r="E85" s="704" t="s">
        <v>200</v>
      </c>
      <c r="F85" s="705"/>
      <c r="G85" s="342"/>
      <c r="H85" s="344"/>
      <c r="I85" s="422"/>
      <c r="J85" s="424"/>
      <c r="K85" s="125" t="str">
        <f t="shared" si="2"/>
        <v/>
      </c>
      <c r="L85" s="7" t="s">
        <v>92</v>
      </c>
      <c r="M85" s="128" t="str">
        <f>IF(I85="","",I85*'1_排出係数'!I75)</f>
        <v/>
      </c>
      <c r="N85" s="131"/>
      <c r="O85" s="1"/>
    </row>
    <row r="86" spans="2:24" ht="11.5" customHeight="1">
      <c r="B86" s="10"/>
      <c r="C86" s="447"/>
      <c r="D86" s="448"/>
      <c r="E86" s="743" t="s">
        <v>188</v>
      </c>
      <c r="F86" s="744"/>
      <c r="G86" s="391"/>
      <c r="H86" s="392"/>
      <c r="I86" s="423"/>
      <c r="J86" s="425"/>
      <c r="K86" s="393" t="str">
        <f t="shared" si="2"/>
        <v/>
      </c>
      <c r="L86" s="384" t="s">
        <v>92</v>
      </c>
      <c r="M86" s="394" t="str">
        <f>IF(I86="","",I86*'1_排出係数'!I76)</f>
        <v/>
      </c>
      <c r="N86" s="395"/>
      <c r="O86" s="1"/>
    </row>
    <row r="87" spans="2:24" ht="15" customHeight="1" thickBot="1">
      <c r="B87" s="345"/>
      <c r="C87" s="748" t="s">
        <v>215</v>
      </c>
      <c r="D87" s="749"/>
      <c r="E87" s="749"/>
      <c r="F87" s="749"/>
      <c r="G87" s="749"/>
      <c r="H87" s="750"/>
      <c r="I87" s="385" t="str">
        <f>IF(SUM(I77,I83:I86)=0,"",SUM(I77,I83:I86))</f>
        <v/>
      </c>
      <c r="J87" s="386" t="str">
        <f t="shared" ref="J87:M87" si="3">IF(SUM(J77,J83:J86)=0,"",SUM(J77,J83:J86))</f>
        <v/>
      </c>
      <c r="K87" s="387" t="str">
        <f t="shared" si="3"/>
        <v/>
      </c>
      <c r="L87" s="388" t="s">
        <v>92</v>
      </c>
      <c r="M87" s="389" t="str">
        <f t="shared" si="3"/>
        <v/>
      </c>
      <c r="N87" s="390" t="str">
        <f>IF(N77=0,"",N77)</f>
        <v/>
      </c>
      <c r="O87" s="1"/>
    </row>
    <row r="88" spans="2:24" ht="15" customHeight="1" thickTop="1" thickBot="1">
      <c r="B88" s="567" t="s">
        <v>35</v>
      </c>
      <c r="C88" s="568"/>
      <c r="D88" s="568"/>
      <c r="E88" s="568"/>
      <c r="F88" s="568"/>
      <c r="G88" s="568"/>
      <c r="H88" s="569"/>
      <c r="I88" s="346" t="s">
        <v>34</v>
      </c>
      <c r="J88" s="139" t="s">
        <v>34</v>
      </c>
      <c r="K88" s="139" t="s">
        <v>34</v>
      </c>
      <c r="L88" s="29" t="s">
        <v>34</v>
      </c>
      <c r="M88" s="146">
        <f>SUM(M74,M87)</f>
        <v>0</v>
      </c>
      <c r="N88" s="347">
        <f>SUM(N74,N87)</f>
        <v>0</v>
      </c>
      <c r="O88" s="1"/>
    </row>
    <row r="89" spans="2:24" ht="12.75" customHeight="1">
      <c r="B89" s="228"/>
      <c r="C89" s="228"/>
      <c r="D89" s="228"/>
      <c r="E89" s="228"/>
      <c r="F89" s="228"/>
      <c r="G89" s="228"/>
      <c r="H89" s="228"/>
      <c r="I89" s="228"/>
      <c r="J89" s="228"/>
      <c r="K89" s="228"/>
      <c r="L89" s="228"/>
      <c r="M89" s="228"/>
      <c r="N89" s="228"/>
      <c r="O89" s="229"/>
    </row>
    <row r="90" spans="2:24" ht="11.5" customHeight="1">
      <c r="B90" s="111"/>
      <c r="C90" s="111"/>
      <c r="D90" s="112"/>
      <c r="E90" s="113"/>
      <c r="F90" s="113"/>
      <c r="G90" s="114"/>
      <c r="H90" s="114"/>
      <c r="I90" s="109"/>
      <c r="J90" s="570" t="s">
        <v>222</v>
      </c>
      <c r="K90" s="571"/>
      <c r="L90" s="571"/>
      <c r="M90" s="572"/>
      <c r="N90" s="437" t="str">
        <f>IFERROR(SUM($K$83:$K$86)/$K$87,"")</f>
        <v/>
      </c>
      <c r="O90" s="1"/>
    </row>
    <row r="91" spans="2:24" ht="11.5" customHeight="1">
      <c r="B91" s="111"/>
      <c r="C91" s="111"/>
      <c r="D91" s="112"/>
      <c r="E91" s="113"/>
      <c r="F91" s="113"/>
      <c r="G91" s="114"/>
      <c r="H91" s="114"/>
      <c r="I91" s="109"/>
      <c r="J91" s="570" t="s">
        <v>223</v>
      </c>
      <c r="K91" s="571"/>
      <c r="L91" s="571"/>
      <c r="M91" s="572"/>
      <c r="N91" s="437" t="str">
        <f>IFERROR(SUM($M$47:$M$53,$M$70:$M$73)/$M$74,"")</f>
        <v/>
      </c>
      <c r="O91" s="1"/>
    </row>
    <row r="92" spans="2:24" ht="7.5" customHeight="1" thickBot="1">
      <c r="B92" s="111"/>
      <c r="C92" s="111"/>
      <c r="D92" s="112"/>
      <c r="E92" s="113"/>
      <c r="F92" s="113"/>
      <c r="G92" s="114"/>
      <c r="H92" s="114"/>
      <c r="I92" s="109"/>
      <c r="J92" s="109"/>
      <c r="K92" s="109"/>
      <c r="L92" s="115"/>
      <c r="M92" s="109"/>
      <c r="N92" s="109"/>
      <c r="O92" s="1"/>
      <c r="X92" s="4"/>
    </row>
    <row r="93" spans="2:24" ht="15" customHeight="1" thickBot="1">
      <c r="B93" s="348" t="s">
        <v>42</v>
      </c>
      <c r="C93" s="349"/>
      <c r="D93" s="349"/>
      <c r="E93" s="349"/>
      <c r="F93" s="349"/>
      <c r="G93" s="349"/>
      <c r="H93" s="349"/>
      <c r="I93" s="349"/>
      <c r="J93" s="349"/>
      <c r="K93" s="349"/>
      <c r="L93" s="349"/>
      <c r="M93" s="349"/>
      <c r="N93" s="350"/>
    </row>
    <row r="94" spans="2:24" ht="5.15" customHeight="1" thickBot="1"/>
    <row r="95" spans="2:24" s="4" customFormat="1" ht="15" customHeight="1">
      <c r="B95" s="23" t="s">
        <v>41</v>
      </c>
      <c r="C95" s="152"/>
      <c r="D95" s="24"/>
      <c r="E95" s="24"/>
      <c r="F95" s="24"/>
      <c r="G95" s="24"/>
      <c r="H95" s="25"/>
      <c r="I95" s="560" t="s">
        <v>43</v>
      </c>
      <c r="J95" s="554"/>
      <c r="K95" s="561"/>
      <c r="L95" s="26" t="s">
        <v>24</v>
      </c>
      <c r="M95" s="554" t="s">
        <v>74</v>
      </c>
      <c r="N95" s="555"/>
    </row>
    <row r="96" spans="2:24" ht="11.5" customHeight="1">
      <c r="B96" s="597" t="s">
        <v>38</v>
      </c>
      <c r="C96" s="591"/>
      <c r="D96" s="591"/>
      <c r="E96" s="591"/>
      <c r="F96" s="591"/>
      <c r="G96" s="591"/>
      <c r="H96" s="592"/>
      <c r="I96" s="752"/>
      <c r="J96" s="753"/>
      <c r="K96" s="754"/>
      <c r="L96" s="27" t="s">
        <v>92</v>
      </c>
      <c r="M96" s="755" t="str">
        <f>IF(I96="","",I96*'1_排出係数'!L67)</f>
        <v/>
      </c>
      <c r="N96" s="756"/>
    </row>
    <row r="97" spans="2:15" ht="11.5" customHeight="1">
      <c r="B97" s="596" t="s">
        <v>39</v>
      </c>
      <c r="C97" s="588"/>
      <c r="D97" s="588"/>
      <c r="E97" s="588"/>
      <c r="F97" s="588"/>
      <c r="G97" s="588"/>
      <c r="H97" s="589"/>
      <c r="I97" s="745"/>
      <c r="J97" s="746"/>
      <c r="K97" s="747"/>
      <c r="L97" s="7" t="s">
        <v>67</v>
      </c>
      <c r="M97" s="757" t="str">
        <f>IF(I97="","",I97*'1_排出係数'!L59)</f>
        <v/>
      </c>
      <c r="N97" s="758"/>
    </row>
    <row r="98" spans="2:15" ht="11.5" customHeight="1">
      <c r="B98" s="593" t="s">
        <v>147</v>
      </c>
      <c r="C98" s="594"/>
      <c r="D98" s="594"/>
      <c r="E98" s="594"/>
      <c r="F98" s="594"/>
      <c r="G98" s="594"/>
      <c r="H98" s="595"/>
      <c r="I98" s="745"/>
      <c r="J98" s="746"/>
      <c r="K98" s="747"/>
      <c r="L98" s="27" t="s">
        <v>92</v>
      </c>
      <c r="M98" s="751" t="str">
        <f>IF(I98="","",I98*'1_排出係数'!L67)</f>
        <v/>
      </c>
      <c r="N98" s="719"/>
    </row>
    <row r="99" spans="2:15" ht="11.5" customHeight="1">
      <c r="B99" s="593" t="s">
        <v>114</v>
      </c>
      <c r="C99" s="594"/>
      <c r="D99" s="594"/>
      <c r="E99" s="594"/>
      <c r="F99" s="594"/>
      <c r="G99" s="594"/>
      <c r="H99" s="595"/>
      <c r="I99" s="745"/>
      <c r="J99" s="746"/>
      <c r="K99" s="747"/>
      <c r="L99" s="7" t="s">
        <v>93</v>
      </c>
      <c r="M99" s="718" t="str">
        <f>IF(I99="","",I99)</f>
        <v/>
      </c>
      <c r="N99" s="719"/>
    </row>
    <row r="100" spans="2:15" ht="11.5" customHeight="1">
      <c r="B100" s="593" t="s">
        <v>213</v>
      </c>
      <c r="C100" s="594"/>
      <c r="D100" s="594"/>
      <c r="E100" s="594"/>
      <c r="F100" s="594"/>
      <c r="G100" s="594"/>
      <c r="H100" s="595"/>
      <c r="I100" s="745"/>
      <c r="J100" s="746"/>
      <c r="K100" s="747"/>
      <c r="L100" s="7" t="s">
        <v>93</v>
      </c>
      <c r="M100" s="718" t="str">
        <f>IF(I100="","",I100)</f>
        <v/>
      </c>
      <c r="N100" s="719"/>
    </row>
    <row r="101" spans="2:15" ht="11.5" customHeight="1">
      <c r="B101" s="581" t="s">
        <v>40</v>
      </c>
      <c r="C101" s="582"/>
      <c r="D101" s="582"/>
      <c r="E101" s="582"/>
      <c r="F101" s="582"/>
      <c r="G101" s="582"/>
      <c r="H101" s="583"/>
      <c r="I101" s="714" t="str">
        <f>IF(SUMIF(H78:H82,"&lt;=0.37",K78:K82)=0,"",SUMIF(H78:H82,"&lt;=0.37",K78:K82))</f>
        <v/>
      </c>
      <c r="J101" s="715"/>
      <c r="K101" s="716"/>
      <c r="L101" s="384" t="s">
        <v>92</v>
      </c>
      <c r="M101" s="715" t="str">
        <f>IF(I101="","",SUMPRODUCT((H78:H82&lt;=0.37)*1,('1_排出係数'!L67-H78:H82),K78:K82))</f>
        <v/>
      </c>
      <c r="N101" s="717"/>
    </row>
    <row r="102" spans="2:15" ht="11.5" customHeight="1">
      <c r="B102" s="712" t="s">
        <v>216</v>
      </c>
      <c r="C102" s="713"/>
      <c r="D102" s="713"/>
      <c r="E102" s="590" t="s">
        <v>209</v>
      </c>
      <c r="F102" s="591"/>
      <c r="G102" s="591"/>
      <c r="H102" s="592"/>
      <c r="I102" s="541" t="s">
        <v>34</v>
      </c>
      <c r="J102" s="542"/>
      <c r="K102" s="543"/>
      <c r="L102" s="27" t="s">
        <v>212</v>
      </c>
      <c r="M102" s="532" t="str">
        <f>IF(OR($N$87="",SUM($M$96,$M$98,$M$101)&gt;$N$87),$N$87,SUM($M$96,$M$98,$M$101))</f>
        <v/>
      </c>
      <c r="N102" s="533"/>
    </row>
    <row r="103" spans="2:15" ht="11.5" customHeight="1">
      <c r="B103" s="577"/>
      <c r="C103" s="578"/>
      <c r="D103" s="578"/>
      <c r="E103" s="587" t="s">
        <v>210</v>
      </c>
      <c r="F103" s="588"/>
      <c r="G103" s="588"/>
      <c r="H103" s="589"/>
      <c r="I103" s="544" t="s">
        <v>212</v>
      </c>
      <c r="J103" s="545"/>
      <c r="K103" s="546"/>
      <c r="L103" s="7" t="s">
        <v>212</v>
      </c>
      <c r="M103" s="759" t="str">
        <f>IF($I$97&gt;0,IF($M$97&gt;SUM($N$66:$N$69),SUM($N$66:$N$69),$M$97),"")</f>
        <v/>
      </c>
      <c r="N103" s="760"/>
    </row>
    <row r="104" spans="2:15" ht="11.5" customHeight="1" thickBot="1">
      <c r="B104" s="579"/>
      <c r="C104" s="580"/>
      <c r="D104" s="580"/>
      <c r="E104" s="584" t="s">
        <v>211</v>
      </c>
      <c r="F104" s="585"/>
      <c r="G104" s="585"/>
      <c r="H104" s="586"/>
      <c r="I104" s="547" t="s">
        <v>212</v>
      </c>
      <c r="J104" s="548"/>
      <c r="K104" s="549"/>
      <c r="L104" s="372" t="s">
        <v>212</v>
      </c>
      <c r="M104" s="536">
        <f>SUM($M$99:$N$100)</f>
        <v>0</v>
      </c>
      <c r="N104" s="537"/>
    </row>
    <row r="105" spans="2:15" ht="15" customHeight="1" thickTop="1" thickBot="1">
      <c r="B105" s="567" t="s">
        <v>35</v>
      </c>
      <c r="C105" s="568"/>
      <c r="D105" s="568"/>
      <c r="E105" s="568"/>
      <c r="F105" s="568"/>
      <c r="G105" s="568"/>
      <c r="H105" s="569"/>
      <c r="I105" s="538" t="s">
        <v>34</v>
      </c>
      <c r="J105" s="539"/>
      <c r="K105" s="540"/>
      <c r="L105" s="28" t="s">
        <v>34</v>
      </c>
      <c r="M105" s="522">
        <f>SUM(M102:N104)</f>
        <v>0</v>
      </c>
      <c r="N105" s="523"/>
      <c r="O105" s="1"/>
    </row>
  </sheetData>
  <sheetProtection algorithmName="SHA-512" hashValue="hX5GEmQgEuwqV2vGtmpDWU1dSz/F3iUeDFJUB1NdetswdCO9p8SnmlG9DUiV9YhzOnbfd11WuoBkCTHM3j4mRw==" saltValue="SsY4iO3UAb4M7sdzr7GE5w==" spinCount="100000" sheet="1" formatCells="0"/>
  <mergeCells count="127">
    <mergeCell ref="I96:K96"/>
    <mergeCell ref="M96:N96"/>
    <mergeCell ref="I97:K97"/>
    <mergeCell ref="M97:N97"/>
    <mergeCell ref="I98:K98"/>
    <mergeCell ref="M98:N98"/>
    <mergeCell ref="M95:N95"/>
    <mergeCell ref="E81:F81"/>
    <mergeCell ref="E82:F82"/>
    <mergeCell ref="E83:F83"/>
    <mergeCell ref="E84:F84"/>
    <mergeCell ref="B98:H98"/>
    <mergeCell ref="B97:H97"/>
    <mergeCell ref="B96:H96"/>
    <mergeCell ref="C87:H87"/>
    <mergeCell ref="B88:H88"/>
    <mergeCell ref="C83:D86"/>
    <mergeCell ref="E85:F85"/>
    <mergeCell ref="E86:F86"/>
    <mergeCell ref="I95:K95"/>
    <mergeCell ref="J90:M90"/>
    <mergeCell ref="J91:M91"/>
    <mergeCell ref="C74:H74"/>
    <mergeCell ref="C76:F76"/>
    <mergeCell ref="C77:F77"/>
    <mergeCell ref="D78:D82"/>
    <mergeCell ref="D47:H47"/>
    <mergeCell ref="D48:H48"/>
    <mergeCell ref="D49:H49"/>
    <mergeCell ref="D50:H50"/>
    <mergeCell ref="E80:F80"/>
    <mergeCell ref="D51:H51"/>
    <mergeCell ref="D52:H52"/>
    <mergeCell ref="D53:H53"/>
    <mergeCell ref="D54:H54"/>
    <mergeCell ref="D55:H55"/>
    <mergeCell ref="D57:D58"/>
    <mergeCell ref="E78:F78"/>
    <mergeCell ref="E79:F79"/>
    <mergeCell ref="D59:H59"/>
    <mergeCell ref="D60:H60"/>
    <mergeCell ref="D61:H61"/>
    <mergeCell ref="D66:H66"/>
    <mergeCell ref="D67:H67"/>
    <mergeCell ref="D68:H68"/>
    <mergeCell ref="D69:H69"/>
    <mergeCell ref="D70:H70"/>
    <mergeCell ref="D71:H71"/>
    <mergeCell ref="D72:H72"/>
    <mergeCell ref="C47:C65"/>
    <mergeCell ref="E64:G64"/>
    <mergeCell ref="E65:G65"/>
    <mergeCell ref="C66:C73"/>
    <mergeCell ref="F35:H35"/>
    <mergeCell ref="F36:H36"/>
    <mergeCell ref="D73:H73"/>
    <mergeCell ref="E57:H57"/>
    <mergeCell ref="E58:H58"/>
    <mergeCell ref="D62:H62"/>
    <mergeCell ref="D63:H63"/>
    <mergeCell ref="N5:N6"/>
    <mergeCell ref="G6:M6"/>
    <mergeCell ref="G9:H9"/>
    <mergeCell ref="G10:H10"/>
    <mergeCell ref="G11:H11"/>
    <mergeCell ref="G8:H8"/>
    <mergeCell ref="D56:H56"/>
    <mergeCell ref="D25:H25"/>
    <mergeCell ref="D26:H26"/>
    <mergeCell ref="D17:H17"/>
    <mergeCell ref="E18:H18"/>
    <mergeCell ref="D19:H19"/>
    <mergeCell ref="D20:H20"/>
    <mergeCell ref="D21:H21"/>
    <mergeCell ref="E37:H37"/>
    <mergeCell ref="D27:H27"/>
    <mergeCell ref="E28:H28"/>
    <mergeCell ref="E29:H29"/>
    <mergeCell ref="E30:H30"/>
    <mergeCell ref="E31:H31"/>
    <mergeCell ref="E46:G46"/>
    <mergeCell ref="G4:M4"/>
    <mergeCell ref="G5:J5"/>
    <mergeCell ref="K5:L5"/>
    <mergeCell ref="C16:H16"/>
    <mergeCell ref="C17:C46"/>
    <mergeCell ref="D28:D29"/>
    <mergeCell ref="D30:D31"/>
    <mergeCell ref="D32:D37"/>
    <mergeCell ref="E32:E34"/>
    <mergeCell ref="E35:E36"/>
    <mergeCell ref="F32:H32"/>
    <mergeCell ref="F33:H33"/>
    <mergeCell ref="F34:H34"/>
    <mergeCell ref="D38:H38"/>
    <mergeCell ref="D39:H39"/>
    <mergeCell ref="D40:H40"/>
    <mergeCell ref="D41:H41"/>
    <mergeCell ref="D42:H42"/>
    <mergeCell ref="D43:H43"/>
    <mergeCell ref="D44:H44"/>
    <mergeCell ref="E45:G45"/>
    <mergeCell ref="D22:H22"/>
    <mergeCell ref="D23:H23"/>
    <mergeCell ref="D24:H24"/>
    <mergeCell ref="I105:K105"/>
    <mergeCell ref="M105:N105"/>
    <mergeCell ref="B101:H101"/>
    <mergeCell ref="B100:H100"/>
    <mergeCell ref="B99:H99"/>
    <mergeCell ref="B102:D104"/>
    <mergeCell ref="I102:K102"/>
    <mergeCell ref="I103:K103"/>
    <mergeCell ref="M103:N103"/>
    <mergeCell ref="I104:K104"/>
    <mergeCell ref="M104:N104"/>
    <mergeCell ref="I100:K100"/>
    <mergeCell ref="I101:K101"/>
    <mergeCell ref="M101:N101"/>
    <mergeCell ref="M102:N102"/>
    <mergeCell ref="M99:N99"/>
    <mergeCell ref="I99:K99"/>
    <mergeCell ref="M100:N100"/>
    <mergeCell ref="B105:H105"/>
    <mergeCell ref="E104:H104"/>
    <mergeCell ref="E103:H103"/>
    <mergeCell ref="E102:H102"/>
  </mergeCells>
  <phoneticPr fontId="72"/>
  <printOptions horizontalCentered="1" verticalCentered="1"/>
  <pageMargins left="0.19685039370078741" right="0.19685039370078741" top="0.39370078740157483" bottom="0.39370078740157483" header="0.31496062992125984" footer="0.31496062992125984"/>
  <pageSetup paperSize="9" scale="6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0_総括</vt:lpstr>
      <vt:lpstr>1_排出係数</vt:lpstr>
      <vt:lpstr>3_原単位目標算定</vt:lpstr>
      <vt:lpstr>2-1_使用量</vt:lpstr>
      <vt:lpstr>2-2_使用量</vt:lpstr>
      <vt:lpstr>2-3_使用量</vt:lpstr>
      <vt:lpstr>2-4_使用量</vt:lpstr>
      <vt:lpstr>2-5_使用量</vt:lpstr>
      <vt:lpstr>2-6_使用量</vt:lpstr>
      <vt:lpstr>2-7_使用量</vt:lpstr>
      <vt:lpstr>2-8_使用量</vt:lpstr>
      <vt:lpstr>2-9_使用量</vt:lpstr>
      <vt:lpstr>2-10_使用量</vt:lpstr>
      <vt:lpstr>2-11_使用量</vt:lpstr>
      <vt:lpstr>2-12_使用量</vt:lpstr>
      <vt:lpstr>2-13_使用量</vt:lpstr>
      <vt:lpstr>2-14_使用量</vt:lpstr>
      <vt:lpstr>2-15_使用量</vt:lpstr>
      <vt:lpstr>2-16_使用量</vt:lpstr>
      <vt:lpstr>2-17_使用量</vt:lpstr>
      <vt:lpstr>2-18_使用量</vt:lpstr>
      <vt:lpstr>2-19_使用量</vt:lpstr>
      <vt:lpstr>2-20_使用量</vt:lpstr>
      <vt:lpstr>'0_総括'!Print_Area</vt:lpstr>
      <vt:lpstr>'1_排出係数'!Print_Area</vt:lpstr>
      <vt:lpstr>'2-1_使用量'!Print_Area</vt:lpstr>
      <vt:lpstr>'2-10_使用量'!Print_Area</vt:lpstr>
      <vt:lpstr>'2-11_使用量'!Print_Area</vt:lpstr>
      <vt:lpstr>'2-12_使用量'!Print_Area</vt:lpstr>
      <vt:lpstr>'2-13_使用量'!Print_Area</vt:lpstr>
      <vt:lpstr>'2-14_使用量'!Print_Area</vt:lpstr>
      <vt:lpstr>'2-15_使用量'!Print_Area</vt:lpstr>
      <vt:lpstr>'2-16_使用量'!Print_Area</vt:lpstr>
      <vt:lpstr>'2-17_使用量'!Print_Area</vt:lpstr>
      <vt:lpstr>'2-18_使用量'!Print_Area</vt:lpstr>
      <vt:lpstr>'2-19_使用量'!Print_Area</vt:lpstr>
      <vt:lpstr>'2-2_使用量'!Print_Area</vt:lpstr>
      <vt:lpstr>'2-20_使用量'!Print_Area</vt:lpstr>
      <vt:lpstr>'2-3_使用量'!Print_Area</vt:lpstr>
      <vt:lpstr>'2-4_使用量'!Print_Area</vt:lpstr>
      <vt:lpstr>'2-5_使用量'!Print_Area</vt:lpstr>
      <vt:lpstr>'2-6_使用量'!Print_Area</vt:lpstr>
      <vt:lpstr>'2-7_使用量'!Print_Area</vt:lpstr>
      <vt:lpstr>'2-8_使用量'!Print_Area</vt:lpstr>
      <vt:lpstr>'2-9_使用量'!Print_Area</vt:lpstr>
      <vt:lpstr>'3_原単位目標算定'!Print_Area</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エネルギー起源二酸化炭素計算シート</dc:title>
  <cp:lastModifiedBy>内堀　真衣子</cp:lastModifiedBy>
  <cp:lastPrinted>2023-03-17T02:45:18Z</cp:lastPrinted>
  <dcterms:created xsi:type="dcterms:W3CDTF">2013-03-19T04:21:17Z</dcterms:created>
  <dcterms:modified xsi:type="dcterms:W3CDTF">2024-05-10T06:50:37Z</dcterms:modified>
</cp:coreProperties>
</file>