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xml"/>
  <Override PartName="/xl/comments3.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4.xml" ContentType="application/vnd.openxmlformats-officedocument.spreadsheetml.comments+xml"/>
  <Override PartName="/xl/charts/chart12.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18850\Downloads\"/>
    </mc:Choice>
  </mc:AlternateContent>
  <xr:revisionPtr revIDLastSave="0" documentId="13_ncr:1_{8B8C14F7-18DF-48AA-8AB5-E3C248B6C44F}" xr6:coauthVersionLast="47" xr6:coauthVersionMax="47" xr10:uidLastSave="{00000000-0000-0000-0000-000000000000}"/>
  <bookViews>
    <workbookView xWindow="-110" yWindow="-110" windowWidth="19420" windowHeight="10420" xr2:uid="{00000000-000D-0000-FFFF-FFFF00000000}"/>
  </bookViews>
  <sheets>
    <sheet name="１" sheetId="5" r:id="rId1"/>
    <sheet name="一般状況" sheetId="6" r:id="rId2"/>
    <sheet name="異動状況" sheetId="7" r:id="rId3"/>
    <sheet name="2 保険給付等の状況 " sheetId="8" r:id="rId4"/>
    <sheet name="表03 医療費の推移 " sheetId="9" r:id="rId5"/>
    <sheet name="表04　1人当たり医療費の推移" sheetId="10" r:id="rId6"/>
    <sheet name="表05  費用額負担区分別状況 (2)" sheetId="11" r:id="rId7"/>
    <sheet name="表06  その他の保険給付費" sheetId="12" r:id="rId8"/>
    <sheet name="表07　決算状況 (R3)" sheetId="13" r:id="rId9"/>
    <sheet name="表８・９ (R3)" sheetId="14" r:id="rId10"/>
    <sheet name="表10　決算状況" sheetId="15" r:id="rId11"/>
    <sheet name="収支構成比" sheetId="16" r:id="rId12"/>
    <sheet name="科目別構成比" sheetId="17" r:id="rId13"/>
    <sheet name="収支構成比 (2)" sheetId="18" r:id="rId14"/>
    <sheet name="表11　賦課・収納率等の状況" sheetId="19" r:id="rId15"/>
    <sheet name="表12　受診率" sheetId="20" r:id="rId16"/>
    <sheet name="表13　一件あたり日数" sheetId="21" r:id="rId17"/>
    <sheet name="表14　一日あたり診療費" sheetId="22" r:id="rId18"/>
    <sheet name="表15一件あたり診療費" sheetId="23" r:id="rId19"/>
    <sheet name="表16一人当たり診療費" sheetId="24" r:id="rId20"/>
  </sheets>
  <definedNames>
    <definedName name="_Regression_Int" localSheetId="14" hidden="1">1</definedName>
    <definedName name="_xlnm.Print_Area" localSheetId="3">'2 保険給付等の状況 '!$A$1:$L$20</definedName>
    <definedName name="_xlnm.Print_Area" localSheetId="2">異動状況!$A$1:$P$51</definedName>
    <definedName name="_xlnm.Print_Area" localSheetId="1">一般状況!$A$1:$I$43</definedName>
    <definedName name="_xlnm.Print_Area" localSheetId="12">科目別構成比!$A$1:$J$56</definedName>
    <definedName name="_xlnm.Print_Area" localSheetId="11">収支構成比!$A$1:$K$51</definedName>
    <definedName name="_xlnm.Print_Area" localSheetId="13">'収支構成比 (2)'!$A$1:$K$51</definedName>
    <definedName name="_xlnm.Print_Area" localSheetId="4">'表03 医療費の推移 '!$A$1:$M$48</definedName>
    <definedName name="_xlnm.Print_Area" localSheetId="5">'表04　1人当たり医療費の推移'!$A$1:$L$53</definedName>
    <definedName name="_xlnm.Print_Area" localSheetId="6">'表05  費用額負担区分別状況 (2)'!$A$1:$N$58</definedName>
    <definedName name="_xlnm.Print_Area" localSheetId="7">'表06  その他の保険給付費'!$A$1:$J$62</definedName>
    <definedName name="_xlnm.Print_Area" localSheetId="8">'表07　決算状況 (R3)'!$B$1:$O$58</definedName>
    <definedName name="_xlnm.Print_Area" localSheetId="10">'表10　決算状況'!$B$1:$N$54</definedName>
    <definedName name="_xlnm.Print_Area" localSheetId="14">'表11　賦課・収納率等の状況'!$A$1:$L$68</definedName>
    <definedName name="_xlnm.Print_Area" localSheetId="15">'表12　受診率'!$A$1:$K$39</definedName>
    <definedName name="_xlnm.Print_Area" localSheetId="16">'表13　一件あたり日数'!$A$1:$J$39</definedName>
    <definedName name="_xlnm.Print_Area" localSheetId="17">'表14　一日あたり診療費'!$A$1:$J$40</definedName>
    <definedName name="_xlnm.Print_Area" localSheetId="18">表15一件あたり診療費!$A$1:$K$39</definedName>
    <definedName name="_xlnm.Print_Area" localSheetId="19">表16一人当たり診療費!$A$1:$K$39</definedName>
    <definedName name="_xlnm.Print_Area" localSheetId="9">'表８・９ (R3)'!$A$1:$J$72</definedName>
    <definedName name="Print_Area_MI" localSheetId="13">#REF!</definedName>
    <definedName name="Print_Area_MI" localSheetId="5">#REF!</definedName>
    <definedName name="Print_Area_MI">#REF!</definedName>
    <definedName name="_xlnm.Print_Titles" localSheetId="13">#REF!</definedName>
    <definedName name="_xlnm.Print_Titles" localSheetId="5">#REF!</definedName>
    <definedName name="_xlnm.Print_Titles">#REF!</definedName>
    <definedName name="データ" localSheetId="13">#REF!</definedName>
    <definedName name="データ" localSheetId="5">#REF!</definedName>
    <definedName name="データ">#REF!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9" l="1"/>
  <c r="X10" i="9"/>
  <c r="Y10" i="9"/>
  <c r="Z10" i="9"/>
  <c r="W11" i="9"/>
  <c r="X11" i="9"/>
  <c r="Y11" i="9"/>
  <c r="Z11" i="9"/>
  <c r="Z27" i="9"/>
  <c r="D16" i="24"/>
  <c r="F16" i="24"/>
  <c r="H16" i="24"/>
  <c r="J16" i="24"/>
  <c r="T25" i="24"/>
  <c r="D27" i="24"/>
  <c r="F27" i="24"/>
  <c r="H27" i="24"/>
  <c r="J27" i="24"/>
  <c r="E28" i="24"/>
  <c r="E17" i="24"/>
  <c r="F17" i="24"/>
  <c r="I28" i="24"/>
  <c r="I17" i="24"/>
  <c r="J17" i="24"/>
  <c r="Q28" i="24"/>
  <c r="C28" i="24"/>
  <c r="R28" i="24"/>
  <c r="S28" i="24"/>
  <c r="G28" i="24"/>
  <c r="T28" i="24"/>
  <c r="T36" i="24"/>
  <c r="D38" i="24"/>
  <c r="F38" i="24"/>
  <c r="H38" i="24"/>
  <c r="J38" i="24"/>
  <c r="Q39" i="24"/>
  <c r="R39" i="24"/>
  <c r="S39" i="24"/>
  <c r="T39" i="24"/>
  <c r="P14" i="23"/>
  <c r="Q14" i="23"/>
  <c r="R14" i="23"/>
  <c r="P15" i="23"/>
  <c r="Q15" i="23"/>
  <c r="R15" i="23"/>
  <c r="D16" i="23"/>
  <c r="F16" i="23"/>
  <c r="H16" i="23"/>
  <c r="J16" i="23"/>
  <c r="P17" i="23"/>
  <c r="C17" i="23"/>
  <c r="D17" i="23"/>
  <c r="Q17" i="23"/>
  <c r="E17" i="23"/>
  <c r="F17" i="23"/>
  <c r="R17" i="23"/>
  <c r="G17" i="23"/>
  <c r="H17" i="23"/>
  <c r="S25" i="23"/>
  <c r="S14" i="23"/>
  <c r="S17" i="23"/>
  <c r="I17" i="23"/>
  <c r="J17" i="23"/>
  <c r="S26" i="23"/>
  <c r="S15" i="23"/>
  <c r="D27" i="23"/>
  <c r="F27" i="23"/>
  <c r="H27" i="23"/>
  <c r="J27" i="23"/>
  <c r="P28" i="23"/>
  <c r="C28" i="23"/>
  <c r="D28" i="23"/>
  <c r="Q28" i="23"/>
  <c r="E28" i="23"/>
  <c r="F28" i="23"/>
  <c r="R28" i="23"/>
  <c r="G28" i="23"/>
  <c r="H28" i="23"/>
  <c r="S28" i="23"/>
  <c r="I28" i="23"/>
  <c r="J28" i="23"/>
  <c r="S36" i="23"/>
  <c r="S37" i="23"/>
  <c r="D38" i="23"/>
  <c r="F38" i="23"/>
  <c r="H38" i="23"/>
  <c r="J38" i="23"/>
  <c r="P39" i="23"/>
  <c r="C39" i="23"/>
  <c r="D39" i="23"/>
  <c r="Q39" i="23"/>
  <c r="E39" i="23"/>
  <c r="F39" i="23"/>
  <c r="R39" i="23"/>
  <c r="G39" i="23"/>
  <c r="H39" i="23"/>
  <c r="S39" i="23"/>
  <c r="I39" i="23"/>
  <c r="J39" i="23"/>
  <c r="P14" i="22"/>
  <c r="Q14" i="22"/>
  <c r="R14" i="22"/>
  <c r="P15" i="22"/>
  <c r="Q15" i="22"/>
  <c r="R15" i="22"/>
  <c r="P17" i="22"/>
  <c r="C17" i="22"/>
  <c r="D17" i="22"/>
  <c r="Q17" i="22"/>
  <c r="E17" i="22"/>
  <c r="F17" i="22"/>
  <c r="R17" i="22"/>
  <c r="G17" i="22"/>
  <c r="H17" i="22"/>
  <c r="S25" i="22"/>
  <c r="S14" i="22"/>
  <c r="S26" i="22"/>
  <c r="S15" i="22"/>
  <c r="E28" i="22"/>
  <c r="F28" i="22"/>
  <c r="I28" i="22"/>
  <c r="J28" i="22"/>
  <c r="P28" i="22"/>
  <c r="C28" i="22"/>
  <c r="D28" i="22"/>
  <c r="Q28" i="22"/>
  <c r="R28" i="22"/>
  <c r="G28" i="22"/>
  <c r="H28" i="22"/>
  <c r="S28" i="22"/>
  <c r="S36" i="22"/>
  <c r="S37" i="22"/>
  <c r="P39" i="22"/>
  <c r="Q39" i="22"/>
  <c r="E39" i="22"/>
  <c r="F39" i="22"/>
  <c r="R39" i="22"/>
  <c r="G39" i="22"/>
  <c r="H39" i="22"/>
  <c r="S39" i="22"/>
  <c r="I39" i="22"/>
  <c r="J39" i="22"/>
  <c r="O14" i="21"/>
  <c r="P14" i="21"/>
  <c r="Q14" i="21"/>
  <c r="O15" i="21"/>
  <c r="P15" i="21"/>
  <c r="Q15" i="21"/>
  <c r="O17" i="21"/>
  <c r="C17" i="21"/>
  <c r="D17" i="21"/>
  <c r="P17" i="21"/>
  <c r="E17" i="21"/>
  <c r="F17" i="21"/>
  <c r="Q17" i="21"/>
  <c r="G17" i="21"/>
  <c r="H17" i="21"/>
  <c r="R25" i="21"/>
  <c r="R14" i="21"/>
  <c r="R26" i="21"/>
  <c r="R15" i="21"/>
  <c r="O28" i="21"/>
  <c r="C28" i="21"/>
  <c r="D28" i="21"/>
  <c r="P28" i="21"/>
  <c r="E28" i="21"/>
  <c r="F28" i="21"/>
  <c r="Q28" i="21"/>
  <c r="G28" i="21"/>
  <c r="H28" i="21"/>
  <c r="R28" i="21"/>
  <c r="I28" i="21"/>
  <c r="J28" i="21"/>
  <c r="R36" i="21"/>
  <c r="R37" i="21"/>
  <c r="O39" i="21"/>
  <c r="C39" i="21"/>
  <c r="P39" i="21"/>
  <c r="E39" i="21"/>
  <c r="F39" i="21"/>
  <c r="Q39" i="21"/>
  <c r="G39" i="21"/>
  <c r="H39" i="21"/>
  <c r="R39" i="21"/>
  <c r="I39" i="21"/>
  <c r="J39" i="21"/>
  <c r="D15" i="20"/>
  <c r="F15" i="20"/>
  <c r="H15" i="20"/>
  <c r="J15" i="20"/>
  <c r="P27" i="20"/>
  <c r="C27" i="20"/>
  <c r="Q27" i="20"/>
  <c r="E27" i="20"/>
  <c r="R27" i="20"/>
  <c r="G27" i="20"/>
  <c r="S27" i="20"/>
  <c r="I27" i="20"/>
  <c r="P38" i="20"/>
  <c r="Q38" i="20"/>
  <c r="R38" i="20"/>
  <c r="S38" i="20"/>
  <c r="D35" i="19"/>
  <c r="E35" i="19"/>
  <c r="F35" i="19"/>
  <c r="G35" i="19"/>
  <c r="H35" i="19"/>
  <c r="D36" i="19"/>
  <c r="E36" i="19"/>
  <c r="F36" i="19"/>
  <c r="G36" i="19"/>
  <c r="H36" i="19"/>
  <c r="C37" i="19"/>
  <c r="D37" i="19"/>
  <c r="K37" i="19"/>
  <c r="O37" i="19"/>
  <c r="E37" i="19"/>
  <c r="F37" i="19"/>
  <c r="P37" i="19"/>
  <c r="G37" i="19"/>
  <c r="H37" i="19"/>
  <c r="S37" i="19"/>
  <c r="I37" i="19"/>
  <c r="W4" i="18"/>
  <c r="X4" i="18"/>
  <c r="O5" i="18"/>
  <c r="P5" i="18"/>
  <c r="Q5" i="18"/>
  <c r="R5" i="18"/>
  <c r="S5" i="18"/>
  <c r="T5" i="18"/>
  <c r="U5" i="18"/>
  <c r="V5" i="18"/>
  <c r="W5" i="18"/>
  <c r="X5" i="18"/>
  <c r="O6" i="18"/>
  <c r="P6" i="18"/>
  <c r="Q6" i="18"/>
  <c r="R6" i="18"/>
  <c r="S6" i="18"/>
  <c r="T6" i="18"/>
  <c r="U6" i="18"/>
  <c r="V6" i="18"/>
  <c r="W6" i="18"/>
  <c r="X6" i="18"/>
  <c r="N7" i="18"/>
  <c r="O7" i="18"/>
  <c r="X7" i="18"/>
  <c r="P7" i="18"/>
  <c r="Q7" i="18"/>
  <c r="R7" i="18"/>
  <c r="S7" i="18"/>
  <c r="U7" i="18"/>
  <c r="W7" i="18"/>
  <c r="T10" i="18"/>
  <c r="U10" i="18"/>
  <c r="O11" i="18"/>
  <c r="P11" i="18"/>
  <c r="Q11" i="18"/>
  <c r="R11" i="18"/>
  <c r="S11" i="18"/>
  <c r="T11" i="18"/>
  <c r="U11" i="18"/>
  <c r="N12" i="18"/>
  <c r="O12" i="18"/>
  <c r="P12" i="18"/>
  <c r="Q12" i="18"/>
  <c r="R12" i="18"/>
  <c r="S12" i="18"/>
  <c r="T12" i="18"/>
  <c r="U12" i="18"/>
  <c r="U5" i="17"/>
  <c r="L12" i="17"/>
  <c r="M12" i="17"/>
  <c r="V12" i="17" s="1"/>
  <c r="N12" i="17"/>
  <c r="O12" i="17"/>
  <c r="P12" i="17"/>
  <c r="Q12" i="17"/>
  <c r="R12" i="17"/>
  <c r="S12" i="17"/>
  <c r="T12" i="17"/>
  <c r="U12" i="17"/>
  <c r="L13" i="17"/>
  <c r="M13" i="17"/>
  <c r="N13" i="17"/>
  <c r="O13" i="17"/>
  <c r="P13" i="17"/>
  <c r="Q13" i="17"/>
  <c r="R13" i="17"/>
  <c r="S13" i="17"/>
  <c r="T13" i="17"/>
  <c r="U13" i="17"/>
  <c r="V13" i="17"/>
  <c r="L14" i="17"/>
  <c r="M14" i="17"/>
  <c r="N14" i="17"/>
  <c r="O14" i="17"/>
  <c r="P14" i="17"/>
  <c r="Q14" i="17"/>
  <c r="R14" i="17"/>
  <c r="S14" i="17"/>
  <c r="T14" i="17"/>
  <c r="U14" i="17"/>
  <c r="V14" i="17"/>
  <c r="L15" i="17"/>
  <c r="M15" i="17"/>
  <c r="N15" i="17"/>
  <c r="O15" i="17"/>
  <c r="P15" i="17"/>
  <c r="Q15" i="17"/>
  <c r="R15" i="17"/>
  <c r="S15" i="17"/>
  <c r="V15" i="17" s="1"/>
  <c r="T15" i="17"/>
  <c r="U15" i="17"/>
  <c r="L16" i="17"/>
  <c r="M16" i="17"/>
  <c r="V16" i="17" s="1"/>
  <c r="N16" i="17"/>
  <c r="O16" i="17"/>
  <c r="P16" i="17"/>
  <c r="Q16" i="17"/>
  <c r="R16" i="17"/>
  <c r="S16" i="17"/>
  <c r="T16" i="17"/>
  <c r="U16" i="17"/>
  <c r="T19" i="17"/>
  <c r="T20" i="17"/>
  <c r="L26" i="17"/>
  <c r="M26" i="17"/>
  <c r="N26" i="17"/>
  <c r="O26" i="17"/>
  <c r="P26" i="17"/>
  <c r="Q26" i="17"/>
  <c r="R26" i="17"/>
  <c r="S26" i="17"/>
  <c r="T26" i="17"/>
  <c r="U26" i="17"/>
  <c r="L27" i="17"/>
  <c r="M27" i="17"/>
  <c r="N27" i="17"/>
  <c r="O27" i="17"/>
  <c r="P27" i="17"/>
  <c r="Q27" i="17"/>
  <c r="R27" i="17"/>
  <c r="S27" i="17"/>
  <c r="T27" i="17"/>
  <c r="U27" i="17"/>
  <c r="L28" i="17"/>
  <c r="M28" i="17"/>
  <c r="N28" i="17"/>
  <c r="O28" i="17"/>
  <c r="P28" i="17"/>
  <c r="Q28" i="17"/>
  <c r="R28" i="17"/>
  <c r="S28" i="17"/>
  <c r="T28" i="17"/>
  <c r="U28" i="17"/>
  <c r="L29" i="17"/>
  <c r="M29" i="17"/>
  <c r="N29" i="17"/>
  <c r="O29" i="17"/>
  <c r="P29" i="17"/>
  <c r="Q29" i="17"/>
  <c r="R29" i="17"/>
  <c r="S29" i="17"/>
  <c r="T29" i="17"/>
  <c r="U29" i="17"/>
  <c r="L30" i="17"/>
  <c r="M30" i="17"/>
  <c r="N30" i="17"/>
  <c r="O30" i="17"/>
  <c r="P30" i="17"/>
  <c r="Q30" i="17"/>
  <c r="R30" i="17"/>
  <c r="S30" i="17"/>
  <c r="T30" i="17"/>
  <c r="U30" i="17"/>
  <c r="W4" i="16"/>
  <c r="X4" i="16"/>
  <c r="O5" i="16"/>
  <c r="P5" i="16"/>
  <c r="Q5" i="16"/>
  <c r="R5" i="16"/>
  <c r="S5" i="16"/>
  <c r="T5" i="16"/>
  <c r="U5" i="16"/>
  <c r="V5" i="16"/>
  <c r="O6" i="16"/>
  <c r="P6" i="16"/>
  <c r="Q6" i="16"/>
  <c r="R6" i="16"/>
  <c r="S6" i="16"/>
  <c r="T6" i="16"/>
  <c r="U6" i="16"/>
  <c r="V6" i="16"/>
  <c r="W6" i="16"/>
  <c r="W5" i="16"/>
  <c r="X5" i="16"/>
  <c r="X6" i="16"/>
  <c r="N7" i="16"/>
  <c r="O7" i="16"/>
  <c r="P7" i="16"/>
  <c r="Q7" i="16"/>
  <c r="R7" i="16"/>
  <c r="S7" i="16"/>
  <c r="T7" i="16"/>
  <c r="U7" i="16"/>
  <c r="V7" i="16"/>
  <c r="W7" i="16"/>
  <c r="X7" i="16"/>
  <c r="T10" i="16"/>
  <c r="U10" i="16"/>
  <c r="O11" i="16"/>
  <c r="P11" i="16"/>
  <c r="Q11" i="16"/>
  <c r="R11" i="16"/>
  <c r="S11" i="16"/>
  <c r="T11" i="16"/>
  <c r="U11" i="16"/>
  <c r="N12" i="16"/>
  <c r="O12" i="16"/>
  <c r="P12" i="16"/>
  <c r="Q12" i="16"/>
  <c r="R12" i="16"/>
  <c r="S12" i="16"/>
  <c r="T12" i="16"/>
  <c r="U12" i="16"/>
  <c r="H6" i="15"/>
  <c r="N6" i="15"/>
  <c r="H7" i="15"/>
  <c r="N7" i="15"/>
  <c r="H8" i="15"/>
  <c r="N8" i="15"/>
  <c r="H9" i="15"/>
  <c r="N9" i="15"/>
  <c r="H10" i="15"/>
  <c r="N10" i="15"/>
  <c r="H11" i="15"/>
  <c r="N11" i="15"/>
  <c r="H12" i="15"/>
  <c r="N12" i="15"/>
  <c r="H13" i="15"/>
  <c r="N13" i="15"/>
  <c r="N14" i="15"/>
  <c r="H15" i="15"/>
  <c r="N15" i="15"/>
  <c r="H16" i="15"/>
  <c r="N16" i="15"/>
  <c r="H17" i="15"/>
  <c r="H18" i="15"/>
  <c r="N18" i="15"/>
  <c r="H19" i="15"/>
  <c r="N19" i="15"/>
  <c r="N20" i="15"/>
  <c r="H21" i="15"/>
  <c r="N21" i="15"/>
  <c r="H22" i="15"/>
  <c r="N22" i="15"/>
  <c r="H23" i="15"/>
  <c r="H24" i="15"/>
  <c r="N24" i="15"/>
  <c r="N25" i="15"/>
  <c r="H27" i="15"/>
  <c r="N27" i="15"/>
  <c r="H28" i="15"/>
  <c r="N28" i="15"/>
  <c r="H29" i="15"/>
  <c r="N29" i="15"/>
  <c r="H30" i="15"/>
  <c r="H31" i="15"/>
  <c r="H32" i="15"/>
  <c r="H33" i="15"/>
  <c r="H34" i="15"/>
  <c r="H35" i="15"/>
  <c r="H37" i="15"/>
  <c r="H38" i="15"/>
  <c r="H40" i="15"/>
  <c r="H41" i="15"/>
  <c r="N41" i="15"/>
  <c r="N42" i="15"/>
  <c r="H45" i="15"/>
  <c r="N45" i="15"/>
  <c r="H46" i="15"/>
  <c r="H49" i="15"/>
  <c r="N49" i="15"/>
  <c r="H51" i="15"/>
  <c r="N51" i="15"/>
  <c r="J11" i="14"/>
  <c r="J12" i="14"/>
  <c r="J13" i="14"/>
  <c r="G6" i="13"/>
  <c r="M6" i="13"/>
  <c r="G7" i="13"/>
  <c r="M7" i="13"/>
  <c r="G8" i="13"/>
  <c r="M8" i="13"/>
  <c r="G9" i="13"/>
  <c r="M9" i="13"/>
  <c r="G10" i="13"/>
  <c r="M10" i="13"/>
  <c r="G11" i="13"/>
  <c r="M11" i="13"/>
  <c r="G12" i="13"/>
  <c r="M12" i="13"/>
  <c r="G13" i="13"/>
  <c r="M13" i="13"/>
  <c r="G14" i="13"/>
  <c r="M14" i="13"/>
  <c r="G15" i="13"/>
  <c r="G16" i="13"/>
  <c r="M16" i="13"/>
  <c r="G17" i="13"/>
  <c r="M17" i="13"/>
  <c r="G18" i="13"/>
  <c r="M18" i="13"/>
  <c r="G19" i="13"/>
  <c r="M19" i="13"/>
  <c r="G20" i="13"/>
  <c r="M20" i="13"/>
  <c r="G21" i="13"/>
  <c r="M21" i="13"/>
  <c r="M22" i="13"/>
  <c r="G24" i="13"/>
  <c r="M24" i="13"/>
  <c r="M25" i="13"/>
  <c r="G26" i="13"/>
  <c r="M26" i="13"/>
  <c r="G27" i="13"/>
  <c r="M27" i="13"/>
  <c r="G28" i="13"/>
  <c r="M28" i="13"/>
  <c r="G29" i="13"/>
  <c r="M29" i="13"/>
  <c r="G30" i="13"/>
  <c r="M30" i="13"/>
  <c r="G31" i="13"/>
  <c r="M31" i="13"/>
  <c r="G32" i="13"/>
  <c r="M32" i="13"/>
  <c r="G33" i="13"/>
  <c r="M33" i="13"/>
  <c r="G34" i="13"/>
  <c r="M34" i="13"/>
  <c r="M36" i="13"/>
  <c r="M37" i="13"/>
  <c r="M38" i="13"/>
  <c r="M39" i="13"/>
  <c r="M41" i="13"/>
  <c r="M42" i="13"/>
  <c r="G43" i="13"/>
  <c r="M43" i="13"/>
  <c r="M44" i="13"/>
  <c r="G46" i="13"/>
  <c r="M46" i="13"/>
  <c r="G47" i="13"/>
  <c r="M48" i="13"/>
  <c r="G50" i="13"/>
  <c r="M50" i="13"/>
  <c r="G52" i="13"/>
  <c r="M52" i="13"/>
  <c r="L7" i="12"/>
  <c r="M7" i="12" s="1"/>
  <c r="L8" i="12"/>
  <c r="M8" i="12" s="1"/>
  <c r="L9" i="12"/>
  <c r="M9" i="12" s="1"/>
  <c r="L10" i="12"/>
  <c r="M10" i="12" s="1"/>
  <c r="L11" i="12"/>
  <c r="M11" i="12" s="1"/>
  <c r="D12" i="12"/>
  <c r="E12" i="12"/>
  <c r="F12" i="12"/>
  <c r="G12" i="12"/>
  <c r="H12" i="12"/>
  <c r="L12" i="12"/>
  <c r="M12" i="12"/>
  <c r="L13" i="12"/>
  <c r="M13" i="12"/>
  <c r="L14" i="12"/>
  <c r="M14" i="12"/>
  <c r="D15" i="12"/>
  <c r="E15" i="12"/>
  <c r="L15" i="12" s="1"/>
  <c r="M15" i="12" s="1"/>
  <c r="F15" i="12"/>
  <c r="G15" i="12"/>
  <c r="H15" i="12" s="1"/>
  <c r="Q10" i="11"/>
  <c r="E11" i="11"/>
  <c r="G11" i="11"/>
  <c r="I11" i="11"/>
  <c r="K11" i="11"/>
  <c r="M11" i="11"/>
  <c r="Q11" i="11"/>
  <c r="E12" i="11"/>
  <c r="G12" i="11"/>
  <c r="I12" i="11"/>
  <c r="K12" i="11"/>
  <c r="M12" i="11"/>
  <c r="Q12" i="11"/>
  <c r="Q13" i="11"/>
  <c r="Q14" i="11"/>
  <c r="D15" i="11"/>
  <c r="E15" i="11"/>
  <c r="F15" i="11"/>
  <c r="G15" i="11"/>
  <c r="H15" i="11"/>
  <c r="I15" i="11"/>
  <c r="J15" i="11"/>
  <c r="K15" i="11"/>
  <c r="L15" i="11"/>
  <c r="M15" i="11"/>
  <c r="Q15" i="11"/>
  <c r="Q16" i="11"/>
  <c r="R16" i="11"/>
  <c r="Q17" i="11"/>
  <c r="R17" i="11"/>
  <c r="G18" i="11"/>
  <c r="I18" i="11"/>
  <c r="K18" i="11"/>
  <c r="M18" i="11"/>
  <c r="Q18" i="11"/>
  <c r="R18" i="11"/>
  <c r="Q28" i="11"/>
  <c r="E29" i="11"/>
  <c r="G29" i="11"/>
  <c r="I29" i="11"/>
  <c r="K29" i="11"/>
  <c r="M29" i="11"/>
  <c r="Q29" i="11"/>
  <c r="E30" i="11"/>
  <c r="G30" i="11"/>
  <c r="I30" i="11"/>
  <c r="K30" i="11"/>
  <c r="M30" i="11"/>
  <c r="Q30" i="11"/>
  <c r="Q31" i="11"/>
  <c r="Q32" i="11"/>
  <c r="D33" i="11"/>
  <c r="E33" i="11"/>
  <c r="F33" i="11"/>
  <c r="G33" i="11"/>
  <c r="H33" i="11"/>
  <c r="I33" i="11"/>
  <c r="J33" i="11"/>
  <c r="K33" i="11"/>
  <c r="L33" i="11"/>
  <c r="M33" i="11"/>
  <c r="Q33" i="11"/>
  <c r="Q34" i="11"/>
  <c r="R34" i="11"/>
  <c r="Q35" i="11"/>
  <c r="R35" i="11"/>
  <c r="D36" i="11"/>
  <c r="E36" i="11"/>
  <c r="F36" i="11"/>
  <c r="G36" i="11"/>
  <c r="H36" i="11"/>
  <c r="I36" i="11"/>
  <c r="J36" i="11"/>
  <c r="K36" i="11"/>
  <c r="L36" i="11"/>
  <c r="M36" i="11"/>
  <c r="Q36" i="11"/>
  <c r="Q46" i="11"/>
  <c r="E47" i="11"/>
  <c r="G47" i="11"/>
  <c r="I47" i="11"/>
  <c r="K47" i="11"/>
  <c r="M47" i="11"/>
  <c r="Q47" i="11"/>
  <c r="E48" i="11"/>
  <c r="G48" i="11"/>
  <c r="I48" i="11"/>
  <c r="K48" i="11"/>
  <c r="M48" i="11"/>
  <c r="Q48" i="11"/>
  <c r="Q49" i="11"/>
  <c r="D51" i="11"/>
  <c r="E51" i="11"/>
  <c r="F51" i="11"/>
  <c r="G51" i="11"/>
  <c r="H51" i="11"/>
  <c r="I51" i="11"/>
  <c r="J51" i="11"/>
  <c r="K51" i="11"/>
  <c r="L51" i="11"/>
  <c r="M51" i="11"/>
  <c r="Q51" i="11"/>
  <c r="Q52" i="11"/>
  <c r="R52" i="11"/>
  <c r="Q54" i="11"/>
  <c r="R54" i="11"/>
  <c r="V9" i="10"/>
  <c r="V10" i="10"/>
  <c r="X11" i="10"/>
  <c r="V11" i="10" s="1"/>
  <c r="V29" i="10" s="1"/>
  <c r="Z11" i="10"/>
  <c r="V13" i="10"/>
  <c r="E14" i="10"/>
  <c r="G14" i="10"/>
  <c r="I14" i="10"/>
  <c r="V14" i="10"/>
  <c r="X14" i="10"/>
  <c r="Z14" i="10"/>
  <c r="E15" i="10"/>
  <c r="G15" i="10"/>
  <c r="I15" i="10"/>
  <c r="E18" i="10"/>
  <c r="G18" i="10"/>
  <c r="I18" i="10"/>
  <c r="E19" i="10"/>
  <c r="G19" i="10"/>
  <c r="I19" i="10"/>
  <c r="V20" i="10"/>
  <c r="X20" i="10"/>
  <c r="Z20" i="10"/>
  <c r="P21" i="10"/>
  <c r="Q21" i="10"/>
  <c r="R21" i="10"/>
  <c r="E22" i="10"/>
  <c r="G22" i="10"/>
  <c r="V23" i="10"/>
  <c r="X23" i="10"/>
  <c r="V27" i="10"/>
  <c r="X27" i="10"/>
  <c r="Z27" i="10"/>
  <c r="P28" i="10"/>
  <c r="Q28" i="10"/>
  <c r="R28" i="10"/>
  <c r="V28" i="10"/>
  <c r="X28" i="10"/>
  <c r="X29" i="10"/>
  <c r="Z29" i="10"/>
  <c r="V30" i="10"/>
  <c r="X30" i="10"/>
  <c r="V31" i="10"/>
  <c r="X31" i="10"/>
  <c r="V32" i="10"/>
  <c r="X32" i="10"/>
  <c r="P33" i="10"/>
  <c r="Q33" i="10"/>
  <c r="R33" i="10"/>
  <c r="P38" i="10"/>
  <c r="Q38" i="10"/>
  <c r="R38" i="10"/>
  <c r="R42" i="10"/>
  <c r="P43" i="10"/>
  <c r="Q43" i="10"/>
  <c r="R43" i="10"/>
  <c r="P48" i="10"/>
  <c r="Q48" i="10"/>
  <c r="R48" i="10"/>
  <c r="D10" i="9"/>
  <c r="D11" i="9"/>
  <c r="D12" i="9"/>
  <c r="E12" i="9" s="1"/>
  <c r="F12" i="9"/>
  <c r="X12" i="9" s="1"/>
  <c r="G12" i="9"/>
  <c r="H12" i="9"/>
  <c r="Y12" i="9" s="1"/>
  <c r="I12" i="9"/>
  <c r="D13" i="9"/>
  <c r="D15" i="9"/>
  <c r="E15" i="9" s="1"/>
  <c r="D14" i="9"/>
  <c r="F15" i="9"/>
  <c r="G15" i="9" s="1"/>
  <c r="H15" i="9"/>
  <c r="I15" i="9" s="1"/>
  <c r="D16" i="9"/>
  <c r="D17" i="9"/>
  <c r="D18" i="9"/>
  <c r="F18" i="9"/>
  <c r="X14" i="9" s="1"/>
  <c r="Z14" i="9" s="1"/>
  <c r="G18" i="9"/>
  <c r="H18" i="9"/>
  <c r="I18" i="9"/>
  <c r="H42" i="6"/>
  <c r="H27" i="20"/>
  <c r="G16" i="20"/>
  <c r="H16" i="20"/>
  <c r="D27" i="20"/>
  <c r="C16" i="20"/>
  <c r="D16" i="20"/>
  <c r="G17" i="24"/>
  <c r="H17" i="24"/>
  <c r="H28" i="24"/>
  <c r="C17" i="24"/>
  <c r="D17" i="24"/>
  <c r="D28" i="24"/>
  <c r="J27" i="20"/>
  <c r="I16" i="20"/>
  <c r="J16" i="20"/>
  <c r="F27" i="20"/>
  <c r="E16" i="20"/>
  <c r="F16" i="20"/>
  <c r="R17" i="21"/>
  <c r="I17" i="21"/>
  <c r="J17" i="21"/>
  <c r="S17" i="22"/>
  <c r="I17" i="22"/>
  <c r="J17" i="22"/>
  <c r="J28" i="24"/>
  <c r="F28" i="24"/>
  <c r="R36" i="11"/>
  <c r="E18" i="11"/>
  <c r="E18" i="9"/>
  <c r="Z28" i="9" l="1"/>
  <c r="Z12" i="9"/>
  <c r="Z18" i="9"/>
  <c r="X13" i="9"/>
  <c r="Y18" i="9"/>
  <c r="Y13" i="9"/>
  <c r="Z1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N0300027</author>
    <author>管理者</author>
  </authors>
  <commentList>
    <comment ref="W3" authorId="0" shapeId="0" xr:uid="{00000000-0006-0000-0B00-000001000000}">
      <text>
        <r>
          <rPr>
            <sz val="9"/>
            <color indexed="81"/>
            <rFont val="ＭＳ Ｐゴシック"/>
            <family val="3"/>
            <charset val="128"/>
          </rPr>
          <t xml:space="preserve">直診はその他へ入れる
</t>
        </r>
      </text>
    </comment>
    <comment ref="W5" authorId="1" shapeId="0" xr:uid="{00000000-0006-0000-0B00-000002000000}">
      <text>
        <r>
          <rPr>
            <sz val="9"/>
            <color indexed="81"/>
            <rFont val="ＭＳ Ｐゴシック"/>
            <family val="3"/>
            <charset val="128"/>
          </rPr>
          <t>その他で調整する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N0300027</author>
  </authors>
  <commentList>
    <comment ref="Q4" authorId="0" shapeId="0" xr:uid="{00000000-0006-0000-0C00-000001000000}">
      <text>
        <r>
          <rPr>
            <sz val="9"/>
            <color indexed="81"/>
            <rFont val="ＭＳ Ｐゴシック"/>
            <family val="3"/>
            <charset val="128"/>
          </rPr>
          <t>直診以外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N0300027</author>
    <author>管理者</author>
    <author>Administrator</author>
    <author>長野県</author>
  </authors>
  <commentList>
    <comment ref="W3" authorId="0" shapeId="0" xr:uid="{00000000-0006-0000-0D00-000001000000}">
      <text>
        <r>
          <rPr>
            <sz val="9"/>
            <color indexed="81"/>
            <rFont val="ＭＳ Ｐゴシック"/>
            <family val="3"/>
            <charset val="128"/>
          </rPr>
          <t xml:space="preserve">直診はその他へ入れる
</t>
        </r>
      </text>
    </comment>
    <comment ref="W5" authorId="1" shapeId="0" xr:uid="{00000000-0006-0000-0D00-000002000000}">
      <text>
        <r>
          <rPr>
            <sz val="9"/>
            <color indexed="81"/>
            <rFont val="ＭＳ Ｐゴシック"/>
            <family val="3"/>
            <charset val="128"/>
          </rPr>
          <t>その他で調整する</t>
        </r>
      </text>
    </comment>
    <comment ref="T10" authorId="2" shapeId="0" xr:uid="{00000000-0006-0000-0D00-000003000000}">
      <text>
        <r>
          <rPr>
            <b/>
            <sz val="9"/>
            <color indexed="81"/>
            <rFont val="ＭＳ Ｐゴシック"/>
            <family val="3"/>
            <charset val="128"/>
          </rPr>
          <t>Administrator:</t>
        </r>
        <r>
          <rPr>
            <sz val="9"/>
            <color indexed="81"/>
            <rFont val="ＭＳ Ｐゴシック"/>
            <family val="3"/>
            <charset val="128"/>
          </rPr>
          <t xml:space="preserve">
端数調整プラス１</t>
        </r>
      </text>
    </comment>
    <comment ref="T11" authorId="3" shapeId="0" xr:uid="{00000000-0006-0000-0D00-000004000000}">
      <text>
        <r>
          <rPr>
            <b/>
            <sz val="9"/>
            <color indexed="81"/>
            <rFont val="ＭＳ Ｐゴシック"/>
            <family val="3"/>
            <charset val="128"/>
          </rPr>
          <t>長野県:</t>
        </r>
        <r>
          <rPr>
            <sz val="9"/>
            <color indexed="81"/>
            <rFont val="ＭＳ Ｐゴシック"/>
            <family val="3"/>
            <charset val="128"/>
          </rPr>
          <t xml:space="preserve">
-0.1で調整</t>
        </r>
      </text>
    </comment>
    <comment ref="T12" authorId="3" shapeId="0" xr:uid="{00000000-0006-0000-0D00-000005000000}">
      <text>
        <r>
          <rPr>
            <b/>
            <sz val="9"/>
            <color indexed="81"/>
            <rFont val="ＭＳ Ｐゴシック"/>
            <family val="3"/>
            <charset val="128"/>
          </rPr>
          <t xml:space="preserve">調整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矢澤　亮太</author>
  </authors>
  <commentList>
    <comment ref="D35" authorId="0" shapeId="0" xr:uid="{00000000-0006-0000-0E00-000001000000}">
      <text>
        <r>
          <rPr>
            <b/>
            <sz val="9"/>
            <color indexed="81"/>
            <rFont val="ＭＳ Ｐゴシック"/>
            <family val="3"/>
            <charset val="128"/>
          </rPr>
          <t>Administrator:</t>
        </r>
        <r>
          <rPr>
            <sz val="9"/>
            <color indexed="81"/>
            <rFont val="ＭＳ Ｐゴシック"/>
            <family val="3"/>
            <charset val="128"/>
          </rPr>
          <t xml:space="preserve">
９９．９６で、１００．０になってしまうので調整した。
</t>
        </r>
      </text>
    </comment>
    <comment ref="E35" authorId="1" shapeId="0" xr:uid="{00000000-0006-0000-0E00-000002000000}">
      <text>
        <r>
          <rPr>
            <b/>
            <sz val="9"/>
            <color indexed="81"/>
            <rFont val="MS P ゴシック"/>
            <family val="3"/>
            <charset val="128"/>
          </rPr>
          <t>矢澤　亮太:
年間平均を使って算出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矢澤　亮太</author>
  </authors>
  <commentList>
    <comment ref="O14" authorId="0" shapeId="0" xr:uid="{00000000-0006-0000-1000-000001000000}">
      <text>
        <r>
          <rPr>
            <b/>
            <sz val="9"/>
            <color indexed="81"/>
            <rFont val="MS P ゴシック"/>
            <family val="3"/>
            <charset val="128"/>
          </rPr>
          <t>矢澤　亮太:</t>
        </r>
        <r>
          <rPr>
            <sz val="9"/>
            <color indexed="81"/>
            <rFont val="MS P ゴシック"/>
            <family val="3"/>
            <charset val="128"/>
          </rPr>
          <t xml:space="preserve">
この表は自動計算なのでいじらない
</t>
        </r>
      </text>
    </comment>
    <comment ref="O25" authorId="0" shapeId="0" xr:uid="{00000000-0006-0000-1000-000002000000}">
      <text>
        <r>
          <rPr>
            <b/>
            <sz val="9"/>
            <color indexed="81"/>
            <rFont val="MS P ゴシック"/>
            <family val="3"/>
            <charset val="128"/>
          </rPr>
          <t>矢澤　亮太:</t>
        </r>
        <r>
          <rPr>
            <sz val="9"/>
            <color indexed="81"/>
            <rFont val="MS P ゴシック"/>
            <family val="3"/>
            <charset val="128"/>
          </rPr>
          <t xml:space="preserve">
この表を入力</t>
        </r>
      </text>
    </comment>
    <comment ref="O36" authorId="0" shapeId="0" xr:uid="{00000000-0006-0000-1000-000003000000}">
      <text>
        <r>
          <rPr>
            <b/>
            <sz val="9"/>
            <color indexed="81"/>
            <rFont val="MS P ゴシック"/>
            <family val="3"/>
            <charset val="128"/>
          </rPr>
          <t>矢澤　亮太:</t>
        </r>
        <r>
          <rPr>
            <sz val="9"/>
            <color indexed="81"/>
            <rFont val="MS P ゴシック"/>
            <family val="3"/>
            <charset val="128"/>
          </rPr>
          <t xml:space="preserve">
この表を入力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矢澤　亮太</author>
  </authors>
  <commentList>
    <comment ref="P14" authorId="0" shapeId="0" xr:uid="{00000000-0006-0000-1100-000001000000}">
      <text>
        <r>
          <rPr>
            <b/>
            <sz val="9"/>
            <color indexed="81"/>
            <rFont val="MS P ゴシック"/>
            <family val="3"/>
            <charset val="128"/>
          </rPr>
          <t>矢澤　亮太:</t>
        </r>
        <r>
          <rPr>
            <sz val="9"/>
            <color indexed="81"/>
            <rFont val="MS P ゴシック"/>
            <family val="3"/>
            <charset val="128"/>
          </rPr>
          <t xml:space="preserve">
この表は自動計算なのでいじらない
</t>
        </r>
      </text>
    </comment>
    <comment ref="P25" authorId="0" shapeId="0" xr:uid="{00000000-0006-0000-1100-000002000000}">
      <text>
        <r>
          <rPr>
            <b/>
            <sz val="9"/>
            <color indexed="81"/>
            <rFont val="MS P ゴシック"/>
            <family val="3"/>
            <charset val="128"/>
          </rPr>
          <t>矢澤　亮太:</t>
        </r>
        <r>
          <rPr>
            <sz val="9"/>
            <color indexed="81"/>
            <rFont val="MS P ゴシック"/>
            <family val="3"/>
            <charset val="128"/>
          </rPr>
          <t xml:space="preserve">
この表を入力</t>
        </r>
      </text>
    </comment>
    <comment ref="P36" authorId="0" shapeId="0" xr:uid="{00000000-0006-0000-1100-000003000000}">
      <text>
        <r>
          <rPr>
            <b/>
            <sz val="9"/>
            <color indexed="81"/>
            <rFont val="MS P ゴシック"/>
            <family val="3"/>
            <charset val="128"/>
          </rPr>
          <t>矢澤　亮太:</t>
        </r>
        <r>
          <rPr>
            <sz val="9"/>
            <color indexed="81"/>
            <rFont val="MS P ゴシック"/>
            <family val="3"/>
            <charset val="128"/>
          </rPr>
          <t xml:space="preserve">
この表を入力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矢澤　亮太</author>
  </authors>
  <commentList>
    <comment ref="P14" authorId="0" shapeId="0" xr:uid="{00000000-0006-0000-1200-000001000000}">
      <text>
        <r>
          <rPr>
            <b/>
            <sz val="9"/>
            <color indexed="81"/>
            <rFont val="MS P ゴシック"/>
            <family val="3"/>
            <charset val="128"/>
          </rPr>
          <t>矢澤　亮太:</t>
        </r>
        <r>
          <rPr>
            <sz val="9"/>
            <color indexed="81"/>
            <rFont val="MS P ゴシック"/>
            <family val="3"/>
            <charset val="128"/>
          </rPr>
          <t xml:space="preserve">
この表は自動計算なのでいじらない
</t>
        </r>
      </text>
    </comment>
    <comment ref="P25" authorId="0" shapeId="0" xr:uid="{00000000-0006-0000-1200-000002000000}">
      <text>
        <r>
          <rPr>
            <b/>
            <sz val="9"/>
            <color indexed="81"/>
            <rFont val="MS P ゴシック"/>
            <family val="3"/>
            <charset val="128"/>
          </rPr>
          <t>矢澤　亮太:</t>
        </r>
        <r>
          <rPr>
            <sz val="9"/>
            <color indexed="81"/>
            <rFont val="MS P ゴシック"/>
            <family val="3"/>
            <charset val="128"/>
          </rPr>
          <t xml:space="preserve">
この表を入力</t>
        </r>
      </text>
    </comment>
    <comment ref="P36" authorId="0" shapeId="0" xr:uid="{00000000-0006-0000-1200-000003000000}">
      <text>
        <r>
          <rPr>
            <b/>
            <sz val="9"/>
            <color indexed="81"/>
            <rFont val="MS P ゴシック"/>
            <family val="3"/>
            <charset val="128"/>
          </rPr>
          <t>矢澤　亮太:</t>
        </r>
        <r>
          <rPr>
            <sz val="9"/>
            <color indexed="81"/>
            <rFont val="MS P ゴシック"/>
            <family val="3"/>
            <charset val="128"/>
          </rPr>
          <t xml:space="preserve">
この表を入力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矢澤　亮太</author>
  </authors>
  <commentList>
    <comment ref="Q25" authorId="0" shapeId="0" xr:uid="{00000000-0006-0000-1300-000001000000}">
      <text>
        <r>
          <rPr>
            <b/>
            <sz val="9"/>
            <color indexed="81"/>
            <rFont val="MS P ゴシック"/>
            <family val="3"/>
            <charset val="128"/>
          </rPr>
          <t>矢澤　亮太:</t>
        </r>
        <r>
          <rPr>
            <sz val="9"/>
            <color indexed="81"/>
            <rFont val="MS P ゴシック"/>
            <family val="3"/>
            <charset val="128"/>
          </rPr>
          <t xml:space="preserve">
この表を入力</t>
        </r>
      </text>
    </comment>
    <comment ref="Q36" authorId="0" shapeId="0" xr:uid="{00000000-0006-0000-1300-000002000000}">
      <text>
        <r>
          <rPr>
            <b/>
            <sz val="9"/>
            <color indexed="81"/>
            <rFont val="MS P ゴシック"/>
            <family val="3"/>
            <charset val="128"/>
          </rPr>
          <t>矢澤　亮太:</t>
        </r>
        <r>
          <rPr>
            <sz val="9"/>
            <color indexed="81"/>
            <rFont val="MS P ゴシック"/>
            <family val="3"/>
            <charset val="128"/>
          </rPr>
          <t xml:space="preserve">
この表を入力
</t>
        </r>
      </text>
    </comment>
  </commentList>
</comments>
</file>

<file path=xl/sharedStrings.xml><?xml version="1.0" encoding="utf-8"?>
<sst xmlns="http://schemas.openxmlformats.org/spreadsheetml/2006/main" count="1309" uniqueCount="510">
  <si>
    <t>Ⅰ　事　　業　　概　　況</t>
    <rPh sb="2" eb="3">
      <t>コト</t>
    </rPh>
    <rPh sb="5" eb="6">
      <t>ギョウ</t>
    </rPh>
    <rPh sb="8" eb="9">
      <t>オオムネ</t>
    </rPh>
    <rPh sb="11" eb="12">
      <t>キョウ</t>
    </rPh>
    <phoneticPr fontId="2"/>
  </si>
  <si>
    <t>（注）全人口に対する割合の全人口は、1月1日現在のもの</t>
    <rPh sb="1" eb="2">
      <t>チュウ</t>
    </rPh>
    <rPh sb="3" eb="4">
      <t>ゼン</t>
    </rPh>
    <rPh sb="4" eb="6">
      <t>ジンコウ</t>
    </rPh>
    <rPh sb="7" eb="8">
      <t>タイ</t>
    </rPh>
    <rPh sb="10" eb="12">
      <t>ワリアイ</t>
    </rPh>
    <rPh sb="13" eb="14">
      <t>ゼン</t>
    </rPh>
    <rPh sb="14" eb="16">
      <t>ジンコウ</t>
    </rPh>
    <rPh sb="19" eb="20">
      <t>ガツ</t>
    </rPh>
    <rPh sb="21" eb="24">
      <t>ニチゲンザイ</t>
    </rPh>
    <phoneticPr fontId="8"/>
  </si>
  <si>
    <t>国保一世帯当たり被保険者数</t>
    <phoneticPr fontId="8"/>
  </si>
  <si>
    <t>県全人口に対する割合(%)</t>
    <rPh sb="0" eb="1">
      <t>ケン</t>
    </rPh>
    <phoneticPr fontId="8"/>
  </si>
  <si>
    <t>70歳以上現役並み所得者</t>
  </si>
  <si>
    <t>70歳以上一般</t>
  </si>
  <si>
    <t>前期高齢者</t>
  </si>
  <si>
    <t>未就学児</t>
    <phoneticPr fontId="8"/>
  </si>
  <si>
    <t>（再掲）</t>
    <rPh sb="1" eb="2">
      <t>サイ</t>
    </rPh>
    <phoneticPr fontId="8"/>
  </si>
  <si>
    <t>構成比(%)</t>
    <phoneticPr fontId="8"/>
  </si>
  <si>
    <t>被保険者数</t>
  </si>
  <si>
    <t>退職</t>
    <phoneticPr fontId="8"/>
  </si>
  <si>
    <t>一般</t>
    <phoneticPr fontId="8"/>
  </si>
  <si>
    <t>上記内訳</t>
    <rPh sb="0" eb="2">
      <t>ジョウキ</t>
    </rPh>
    <rPh sb="2" eb="4">
      <t>ウチワケ</t>
    </rPh>
    <phoneticPr fontId="8"/>
  </si>
  <si>
    <t>計</t>
  </si>
  <si>
    <t>組合</t>
  </si>
  <si>
    <t>市町村</t>
  </si>
  <si>
    <t>被保険者数</t>
    <phoneticPr fontId="8"/>
  </si>
  <si>
    <t>元</t>
    <rPh sb="0" eb="1">
      <t>ガン</t>
    </rPh>
    <phoneticPr fontId="2"/>
  </si>
  <si>
    <t>元</t>
    <rPh sb="0" eb="1">
      <t>ガン</t>
    </rPh>
    <phoneticPr fontId="8"/>
  </si>
  <si>
    <t>年度</t>
  </si>
  <si>
    <t>(単位：人)</t>
    <rPh sb="1" eb="3">
      <t>タンイ</t>
    </rPh>
    <rPh sb="4" eb="5">
      <t>ニン</t>
    </rPh>
    <phoneticPr fontId="8"/>
  </si>
  <si>
    <t>（注）全世帯数に対する割合の全世帯数は、1月1日現在のもの</t>
    <rPh sb="1" eb="2">
      <t>チュウ</t>
    </rPh>
    <rPh sb="3" eb="4">
      <t>ゼン</t>
    </rPh>
    <rPh sb="4" eb="7">
      <t>セタイスウ</t>
    </rPh>
    <rPh sb="8" eb="9">
      <t>タイ</t>
    </rPh>
    <rPh sb="11" eb="13">
      <t>ワリアイ</t>
    </rPh>
    <rPh sb="14" eb="15">
      <t>ゼン</t>
    </rPh>
    <rPh sb="15" eb="18">
      <t>セタイスウ</t>
    </rPh>
    <rPh sb="21" eb="22">
      <t>ガツ</t>
    </rPh>
    <rPh sb="23" eb="26">
      <t>ニチゲンザイ</t>
    </rPh>
    <phoneticPr fontId="8"/>
  </si>
  <si>
    <t>全世帯に対する割合(%)</t>
    <phoneticPr fontId="8"/>
  </si>
  <si>
    <t>国保
世帯数</t>
    <phoneticPr fontId="8"/>
  </si>
  <si>
    <t>保険者数</t>
    <phoneticPr fontId="8"/>
  </si>
  <si>
    <t xml:space="preserve"> 表１  保険者数・世帯数・被保険者数</t>
    <rPh sb="1" eb="2">
      <t>ヒョウ</t>
    </rPh>
    <rPh sb="14" eb="18">
      <t>ヒホケンシャ</t>
    </rPh>
    <rPh sb="18" eb="19">
      <t>スウ</t>
    </rPh>
    <phoneticPr fontId="12"/>
  </si>
  <si>
    <t>　　　　減少した。</t>
    <phoneticPr fontId="8"/>
  </si>
  <si>
    <t>　　ア　保険者は、77市町村及び２国保組合で79保険者である。</t>
    <phoneticPr fontId="8"/>
  </si>
  <si>
    <t>１　一般状況</t>
    <rPh sb="2" eb="4">
      <t>イッパン</t>
    </rPh>
    <rPh sb="4" eb="6">
      <t>ジョウキョウ</t>
    </rPh>
    <phoneticPr fontId="12"/>
  </si>
  <si>
    <t>事　　業　　概　　況</t>
    <rPh sb="0" eb="1">
      <t>コト</t>
    </rPh>
    <rPh sb="3" eb="4">
      <t>ギョウ</t>
    </rPh>
    <rPh sb="6" eb="7">
      <t>オオムネ</t>
    </rPh>
    <rPh sb="9" eb="10">
      <t>イワン</t>
    </rPh>
    <phoneticPr fontId="12"/>
  </si>
  <si>
    <t>２９</t>
  </si>
  <si>
    <t>３０</t>
  </si>
  <si>
    <t>元</t>
    <rPh sb="0" eb="1">
      <t>ガン</t>
    </rPh>
    <phoneticPr fontId="18"/>
  </si>
  <si>
    <t>２</t>
    <phoneticPr fontId="18"/>
  </si>
  <si>
    <t>３</t>
    <phoneticPr fontId="18"/>
  </si>
  <si>
    <t>その他</t>
  </si>
  <si>
    <t>後期加入</t>
    <rPh sb="0" eb="2">
      <t>コウキ</t>
    </rPh>
    <rPh sb="2" eb="4">
      <t>カニュウ</t>
    </rPh>
    <phoneticPr fontId="18"/>
  </si>
  <si>
    <t>死亡</t>
  </si>
  <si>
    <t>生保開始</t>
    <rPh sb="2" eb="4">
      <t>カイシ</t>
    </rPh>
    <phoneticPr fontId="18"/>
  </si>
  <si>
    <t>転 出</t>
  </si>
  <si>
    <t>社保等加入</t>
    <rPh sb="2" eb="3">
      <t>トウ</t>
    </rPh>
    <rPh sb="3" eb="5">
      <t>カニュウ</t>
    </rPh>
    <phoneticPr fontId="18"/>
  </si>
  <si>
    <t>年度</t>
    <rPh sb="0" eb="2">
      <t>ネンド</t>
    </rPh>
    <phoneticPr fontId="18"/>
  </si>
  <si>
    <t>後期離脱</t>
    <rPh sb="0" eb="2">
      <t>コウキ</t>
    </rPh>
    <rPh sb="2" eb="4">
      <t>リダツ</t>
    </rPh>
    <phoneticPr fontId="18"/>
  </si>
  <si>
    <t>出 生</t>
    <phoneticPr fontId="18"/>
  </si>
  <si>
    <t>生保廃止</t>
    <rPh sb="2" eb="4">
      <t>ハイシ</t>
    </rPh>
    <phoneticPr fontId="18"/>
  </si>
  <si>
    <t>転  入</t>
  </si>
  <si>
    <t>社保等離脱</t>
    <rPh sb="2" eb="3">
      <t>トウ</t>
    </rPh>
    <rPh sb="3" eb="5">
      <t>リダツ</t>
    </rPh>
    <phoneticPr fontId="18"/>
  </si>
  <si>
    <t>16,876
(10,609)</t>
    <phoneticPr fontId="8"/>
  </si>
  <si>
    <t>19,550
(13,383)</t>
    <phoneticPr fontId="8"/>
  </si>
  <si>
    <t>後期
加入</t>
    <rPh sb="0" eb="2">
      <t>コウキ</t>
    </rPh>
    <rPh sb="3" eb="5">
      <t>カニュウ</t>
    </rPh>
    <phoneticPr fontId="18"/>
  </si>
  <si>
    <t>死亡</t>
    <phoneticPr fontId="18"/>
  </si>
  <si>
    <t>転 出
(うち他県へ)</t>
    <rPh sb="7" eb="9">
      <t>タケン</t>
    </rPh>
    <phoneticPr fontId="18"/>
  </si>
  <si>
    <t>後期
離脱</t>
    <rPh sb="0" eb="2">
      <t>コウキ</t>
    </rPh>
    <rPh sb="3" eb="5">
      <t>リダツ</t>
    </rPh>
    <phoneticPr fontId="18"/>
  </si>
  <si>
    <t>転  入
(うち他県から)</t>
    <rPh sb="8" eb="10">
      <t>タケン</t>
    </rPh>
    <phoneticPr fontId="18"/>
  </si>
  <si>
    <t>被  保  険  者  減  内  訳</t>
    <phoneticPr fontId="18"/>
  </si>
  <si>
    <t>被  保  険  者  増  内  訳</t>
    <phoneticPr fontId="18"/>
  </si>
  <si>
    <t xml:space="preserve">  （単位：人）</t>
  </si>
  <si>
    <t>表２　被保険者数の増減内訳</t>
    <rPh sb="0" eb="1">
      <t>ヒョウ</t>
    </rPh>
    <rPh sb="3" eb="7">
      <t>ヒホケンシャ</t>
    </rPh>
    <rPh sb="7" eb="8">
      <t>カズ</t>
    </rPh>
    <rPh sb="9" eb="11">
      <t>ゾウゲン</t>
    </rPh>
    <rPh sb="11" eb="13">
      <t>ウチワケ</t>
    </rPh>
    <phoneticPr fontId="25"/>
  </si>
  <si>
    <r>
      <t xml:space="preserve"> 　　人で被保険者数は</t>
    </r>
    <r>
      <rPr>
        <sz val="11"/>
        <color indexed="12"/>
        <rFont val="ＭＳ 明朝"/>
        <family val="1"/>
        <charset val="128"/>
      </rPr>
      <t>12,745</t>
    </r>
    <r>
      <rPr>
        <sz val="11"/>
        <rFont val="ＭＳ 明朝"/>
        <family val="1"/>
        <charset val="128"/>
      </rPr>
      <t>人の減少となった。</t>
    </r>
    <rPh sb="3" eb="4">
      <t>ニン</t>
    </rPh>
    <rPh sb="5" eb="9">
      <t>ヒホケンシャ</t>
    </rPh>
    <rPh sb="9" eb="10">
      <t>スウ</t>
    </rPh>
    <rPh sb="17" eb="18">
      <t>ヒト</t>
    </rPh>
    <rPh sb="19" eb="21">
      <t>ゲンショウ</t>
    </rPh>
    <phoneticPr fontId="25"/>
  </si>
  <si>
    <r>
      <t>　　</t>
    </r>
    <r>
      <rPr>
        <sz val="11"/>
        <color indexed="12"/>
        <rFont val="ＭＳ 明朝"/>
        <family val="1"/>
        <charset val="128"/>
      </rPr>
      <t>令和３</t>
    </r>
    <r>
      <rPr>
        <sz val="11"/>
        <rFont val="ＭＳ 明朝"/>
        <family val="1"/>
        <charset val="128"/>
      </rPr>
      <t>年度において、被保険者の資格を取得した者は78</t>
    </r>
    <r>
      <rPr>
        <sz val="11"/>
        <color indexed="12"/>
        <rFont val="ＭＳ 明朝"/>
        <family val="1"/>
        <charset val="128"/>
      </rPr>
      <t>,277</t>
    </r>
    <r>
      <rPr>
        <sz val="11"/>
        <rFont val="ＭＳ 明朝"/>
        <family val="1"/>
        <charset val="128"/>
      </rPr>
      <t>人、資格を喪失した者は</t>
    </r>
    <r>
      <rPr>
        <sz val="11"/>
        <color indexed="12"/>
        <rFont val="ＭＳ 明朝"/>
        <family val="1"/>
        <charset val="128"/>
      </rPr>
      <t>91,022</t>
    </r>
    <rPh sb="2" eb="4">
      <t>レイワ</t>
    </rPh>
    <rPh sb="5" eb="7">
      <t>ネンド</t>
    </rPh>
    <rPh sb="12" eb="16">
      <t>ヒホケンシャ</t>
    </rPh>
    <rPh sb="17" eb="19">
      <t>シカク</t>
    </rPh>
    <rPh sb="20" eb="22">
      <t>シュトク</t>
    </rPh>
    <rPh sb="24" eb="25">
      <t>モノ</t>
    </rPh>
    <rPh sb="32" eb="33">
      <t>ヒト</t>
    </rPh>
    <rPh sb="34" eb="36">
      <t>シカク</t>
    </rPh>
    <rPh sb="37" eb="39">
      <t>ソウシツ</t>
    </rPh>
    <rPh sb="41" eb="42">
      <t>モノ</t>
    </rPh>
    <phoneticPr fontId="25"/>
  </si>
  <si>
    <t>（２）被保険者異動状況</t>
    <rPh sb="3" eb="7">
      <t>ヒホケンシャ</t>
    </rPh>
    <rPh sb="7" eb="9">
      <t>イドウ</t>
    </rPh>
    <rPh sb="9" eb="11">
      <t>ジョウキョウ</t>
    </rPh>
    <phoneticPr fontId="25"/>
  </si>
  <si>
    <t>イ</t>
    <phoneticPr fontId="18"/>
  </si>
  <si>
    <t>占めた。</t>
    <phoneticPr fontId="18"/>
  </si>
  <si>
    <t>ア</t>
    <phoneticPr fontId="18"/>
  </si>
  <si>
    <t>（３）　保険給付費</t>
    <rPh sb="4" eb="6">
      <t>ホケン</t>
    </rPh>
    <rPh sb="6" eb="8">
      <t>キュウフ</t>
    </rPh>
    <rPh sb="8" eb="9">
      <t>ヒ</t>
    </rPh>
    <phoneticPr fontId="18"/>
  </si>
  <si>
    <t>（２）　1人当たりの医療費</t>
    <rPh sb="4" eb="6">
      <t>ヒトリ</t>
    </rPh>
    <rPh sb="6" eb="7">
      <t>ア</t>
    </rPh>
    <rPh sb="10" eb="12">
      <t>イリョウ</t>
    </rPh>
    <rPh sb="12" eb="13">
      <t>ヒ</t>
    </rPh>
    <phoneticPr fontId="18"/>
  </si>
  <si>
    <t xml:space="preserve"> </t>
    <phoneticPr fontId="18"/>
  </si>
  <si>
    <t>（１）　医療費</t>
    <rPh sb="4" eb="7">
      <t>イリョウヒ</t>
    </rPh>
    <phoneticPr fontId="18"/>
  </si>
  <si>
    <t>２　保険給付等の状況</t>
    <rPh sb="2" eb="4">
      <t>ホケン</t>
    </rPh>
    <rPh sb="4" eb="6">
      <t>キュウフ</t>
    </rPh>
    <rPh sb="6" eb="7">
      <t>トウ</t>
    </rPh>
    <rPh sb="8" eb="10">
      <t>ジョウキョウ</t>
    </rPh>
    <phoneticPr fontId="18"/>
  </si>
  <si>
    <t>　　</t>
    <phoneticPr fontId="18"/>
  </si>
  <si>
    <t>円　ここから上記割合を導く</t>
    <rPh sb="0" eb="1">
      <t>エン</t>
    </rPh>
    <rPh sb="6" eb="8">
      <t>ジョウキ</t>
    </rPh>
    <rPh sb="8" eb="10">
      <t>ワリアイ</t>
    </rPh>
    <rPh sb="11" eb="12">
      <t>ミチビ</t>
    </rPh>
    <phoneticPr fontId="18"/>
  </si>
  <si>
    <t>保険者負担合計</t>
    <rPh sb="0" eb="3">
      <t>ホケンシャ</t>
    </rPh>
    <rPh sb="3" eb="5">
      <t>フタン</t>
    </rPh>
    <rPh sb="5" eb="7">
      <t>ゴウケイ</t>
    </rPh>
    <phoneticPr fontId="18"/>
  </si>
  <si>
    <t>円</t>
    <rPh sb="0" eb="1">
      <t>エン</t>
    </rPh>
    <phoneticPr fontId="18"/>
  </si>
  <si>
    <t>高額保険者負担（退職）</t>
    <rPh sb="0" eb="2">
      <t>コウガク</t>
    </rPh>
    <rPh sb="2" eb="5">
      <t>ホケンシャ</t>
    </rPh>
    <rPh sb="5" eb="7">
      <t>フタン</t>
    </rPh>
    <rPh sb="8" eb="10">
      <t>タイショク</t>
    </rPh>
    <phoneticPr fontId="18"/>
  </si>
  <si>
    <t>療給保険者負担（退職）</t>
    <rPh sb="0" eb="1">
      <t>リョウ</t>
    </rPh>
    <rPh sb="1" eb="2">
      <t>キュウ</t>
    </rPh>
    <rPh sb="2" eb="5">
      <t>ホケンシャ</t>
    </rPh>
    <rPh sb="5" eb="7">
      <t>フタン</t>
    </rPh>
    <rPh sb="8" eb="10">
      <t>タイショク</t>
    </rPh>
    <phoneticPr fontId="18"/>
  </si>
  <si>
    <t>高額保険者負担（一般）</t>
    <rPh sb="0" eb="2">
      <t>コウガク</t>
    </rPh>
    <rPh sb="2" eb="5">
      <t>ホケンシャ</t>
    </rPh>
    <rPh sb="5" eb="7">
      <t>フタン</t>
    </rPh>
    <rPh sb="8" eb="10">
      <t>イッパン</t>
    </rPh>
    <phoneticPr fontId="18"/>
  </si>
  <si>
    <t>療給保険者負担（一般）</t>
    <rPh sb="0" eb="1">
      <t>リョウ</t>
    </rPh>
    <rPh sb="1" eb="2">
      <t>キュウ</t>
    </rPh>
    <rPh sb="2" eb="5">
      <t>ホケンシャ</t>
    </rPh>
    <rPh sb="5" eb="7">
      <t>フタン</t>
    </rPh>
    <rPh sb="8" eb="10">
      <t>イッパン</t>
    </rPh>
    <phoneticPr fontId="18"/>
  </si>
  <si>
    <t>%は、６ページの表５より　73.6+10.8</t>
    <rPh sb="8" eb="9">
      <t>ヒョウ</t>
    </rPh>
    <phoneticPr fontId="18"/>
  </si>
  <si>
    <t>前ページ（３）保険給付費 「ア 医療費総額のうち、保険者負担は高額療養費を含めて○％を占めた。」</t>
    <rPh sb="0" eb="1">
      <t>ゼン</t>
    </rPh>
    <rPh sb="7" eb="9">
      <t>ホケン</t>
    </rPh>
    <rPh sb="9" eb="11">
      <t>キュウフ</t>
    </rPh>
    <rPh sb="11" eb="12">
      <t>ヒ</t>
    </rPh>
    <rPh sb="16" eb="19">
      <t>イリョウヒ</t>
    </rPh>
    <rPh sb="19" eb="21">
      <t>ソウガク</t>
    </rPh>
    <rPh sb="25" eb="27">
      <t>ホケン</t>
    </rPh>
    <rPh sb="27" eb="28">
      <t>ジャ</t>
    </rPh>
    <rPh sb="28" eb="30">
      <t>フタン</t>
    </rPh>
    <rPh sb="31" eb="33">
      <t>コウガク</t>
    </rPh>
    <rPh sb="33" eb="36">
      <t>リョウヨウヒ</t>
    </rPh>
    <rPh sb="37" eb="38">
      <t>フク</t>
    </rPh>
    <rPh sb="43" eb="44">
      <t>シ</t>
    </rPh>
    <phoneticPr fontId="18"/>
  </si>
  <si>
    <t>構成比</t>
    <rPh sb="0" eb="3">
      <t>コウセイヒ</t>
    </rPh>
    <phoneticPr fontId="18"/>
  </si>
  <si>
    <t>計</t>
    <rPh sb="0" eb="1">
      <t>ケイ</t>
    </rPh>
    <phoneticPr fontId="1"/>
  </si>
  <si>
    <t>計</t>
    <rPh sb="0" eb="1">
      <t>ケイ</t>
    </rPh>
    <phoneticPr fontId="18"/>
  </si>
  <si>
    <t>-</t>
    <phoneticPr fontId="18"/>
  </si>
  <si>
    <t>組  合</t>
    <rPh sb="0" eb="1">
      <t>クミ</t>
    </rPh>
    <rPh sb="3" eb="4">
      <t>ゴウ</t>
    </rPh>
    <phoneticPr fontId="18"/>
  </si>
  <si>
    <t>市町村</t>
    <rPh sb="0" eb="3">
      <t>シチョウソン</t>
    </rPh>
    <phoneticPr fontId="1"/>
  </si>
  <si>
    <t>市町村</t>
    <rPh sb="0" eb="3">
      <t>シチョウソン</t>
    </rPh>
    <phoneticPr fontId="18"/>
  </si>
  <si>
    <t>元</t>
    <rPh sb="0" eb="1">
      <t>モト</t>
    </rPh>
    <phoneticPr fontId="18"/>
  </si>
  <si>
    <t>退　　職</t>
    <rPh sb="0" eb="1">
      <t>タイ</t>
    </rPh>
    <rPh sb="3" eb="4">
      <t>ショク</t>
    </rPh>
    <phoneticPr fontId="18"/>
  </si>
  <si>
    <t>一　　般</t>
    <rPh sb="0" eb="1">
      <t>イチ</t>
    </rPh>
    <rPh sb="3" eb="4">
      <t>パン</t>
    </rPh>
    <phoneticPr fontId="18"/>
  </si>
  <si>
    <t>30</t>
    <phoneticPr fontId="18"/>
  </si>
  <si>
    <t>29</t>
    <phoneticPr fontId="18"/>
  </si>
  <si>
    <t>％</t>
    <phoneticPr fontId="18"/>
  </si>
  <si>
    <t>千円</t>
    <rPh sb="0" eb="2">
      <t>センエン</t>
    </rPh>
    <phoneticPr fontId="1"/>
  </si>
  <si>
    <t>千円</t>
    <rPh sb="0" eb="2">
      <t>センエン</t>
    </rPh>
    <phoneticPr fontId="18"/>
  </si>
  <si>
    <t>前年度比</t>
    <rPh sb="0" eb="4">
      <t>ゼンネンドヒ</t>
    </rPh>
    <phoneticPr fontId="18"/>
  </si>
  <si>
    <t>医 療 費 総 額</t>
    <rPh sb="0" eb="1">
      <t>イ</t>
    </rPh>
    <rPh sb="2" eb="3">
      <t>リョウ</t>
    </rPh>
    <rPh sb="4" eb="5">
      <t>ヒ</t>
    </rPh>
    <rPh sb="6" eb="7">
      <t>フサ</t>
    </rPh>
    <rPh sb="8" eb="9">
      <t>ガク</t>
    </rPh>
    <phoneticPr fontId="18"/>
  </si>
  <si>
    <t>表３　医療費の推移</t>
    <rPh sb="0" eb="1">
      <t>ヒョウ</t>
    </rPh>
    <rPh sb="3" eb="6">
      <t>イリョウヒ</t>
    </rPh>
    <rPh sb="7" eb="9">
      <t>スイイ</t>
    </rPh>
    <phoneticPr fontId="18"/>
  </si>
  <si>
    <t xml:space="preserve"> </t>
  </si>
  <si>
    <t>第7表</t>
    <rPh sb="0" eb="1">
      <t>ダイ</t>
    </rPh>
    <rPh sb="2" eb="3">
      <t>ヒョウ</t>
    </rPh>
    <phoneticPr fontId="18"/>
  </si>
  <si>
    <t>第10表</t>
    <rPh sb="0" eb="1">
      <t>ダイ</t>
    </rPh>
    <rPh sb="3" eb="4">
      <t>ヒョウ</t>
    </rPh>
    <phoneticPr fontId="18"/>
  </si>
  <si>
    <t>全体</t>
    <rPh sb="0" eb="2">
      <t>ゼンタイ</t>
    </rPh>
    <phoneticPr fontId="18"/>
  </si>
  <si>
    <t>R02平均退職</t>
    <rPh sb="3" eb="5">
      <t>ヘイキン</t>
    </rPh>
    <rPh sb="5" eb="7">
      <t>タイショク</t>
    </rPh>
    <phoneticPr fontId="18"/>
  </si>
  <si>
    <t>R02平均一般</t>
    <rPh sb="3" eb="5">
      <t>ヘイキン</t>
    </rPh>
    <rPh sb="5" eb="7">
      <t>イッパン</t>
    </rPh>
    <phoneticPr fontId="18"/>
  </si>
  <si>
    <t>国年報</t>
    <rPh sb="0" eb="1">
      <t>クニ</t>
    </rPh>
    <rPh sb="1" eb="3">
      <t>ネンポウ</t>
    </rPh>
    <phoneticPr fontId="18"/>
  </si>
  <si>
    <t>R01平均退職</t>
    <rPh sb="3" eb="5">
      <t>ヘイキン</t>
    </rPh>
    <rPh sb="5" eb="7">
      <t>タイショク</t>
    </rPh>
    <phoneticPr fontId="18"/>
  </si>
  <si>
    <t>R01平均一般</t>
    <rPh sb="3" eb="5">
      <t>ヘイキン</t>
    </rPh>
    <rPh sb="5" eb="7">
      <t>イッパン</t>
    </rPh>
    <phoneticPr fontId="18"/>
  </si>
  <si>
    <t>H30平均退職</t>
    <rPh sb="3" eb="5">
      <t>ヘイキン</t>
    </rPh>
    <rPh sb="5" eb="7">
      <t>タイショク</t>
    </rPh>
    <phoneticPr fontId="18"/>
  </si>
  <si>
    <t>H30平均一般</t>
    <rPh sb="3" eb="5">
      <t>ヘイキン</t>
    </rPh>
    <rPh sb="5" eb="7">
      <t>イッパン</t>
    </rPh>
    <phoneticPr fontId="18"/>
  </si>
  <si>
    <t>−</t>
    <phoneticPr fontId="18"/>
  </si>
  <si>
    <t>組合</t>
    <rPh sb="0" eb="2">
      <t>クミアイ</t>
    </rPh>
    <phoneticPr fontId="18"/>
  </si>
  <si>
    <t>R3</t>
    <phoneticPr fontId="18"/>
  </si>
  <si>
    <t>H29平均退職</t>
    <rPh sb="3" eb="5">
      <t>ヘイキン</t>
    </rPh>
    <rPh sb="5" eb="7">
      <t>タイショク</t>
    </rPh>
    <phoneticPr fontId="18"/>
  </si>
  <si>
    <t>H29平均一般</t>
    <rPh sb="3" eb="5">
      <t>ヘイキン</t>
    </rPh>
    <rPh sb="5" eb="7">
      <t>イッパン</t>
    </rPh>
    <phoneticPr fontId="18"/>
  </si>
  <si>
    <t>R2</t>
    <phoneticPr fontId="18"/>
  </si>
  <si>
    <t>　　　　　生じた市町村があるため、異常値となっている。</t>
    <phoneticPr fontId="18"/>
  </si>
  <si>
    <t>＜一人当たりの医療費＞</t>
    <rPh sb="1" eb="3">
      <t>ヒトリ</t>
    </rPh>
    <rPh sb="3" eb="4">
      <t>ア</t>
    </rPh>
    <rPh sb="7" eb="10">
      <t>イリョウヒ</t>
    </rPh>
    <phoneticPr fontId="18"/>
  </si>
  <si>
    <t>（注2）　R２退職被保険者については、当該年度に退職被保険者はいないが、遡及退職被保険者分医療費が</t>
    <rPh sb="1" eb="2">
      <t>チュウ</t>
    </rPh>
    <rPh sb="7" eb="13">
      <t>タイショクヒホケンシャ</t>
    </rPh>
    <rPh sb="19" eb="21">
      <t>トウガイ</t>
    </rPh>
    <rPh sb="21" eb="23">
      <t>ネンド</t>
    </rPh>
    <rPh sb="24" eb="30">
      <t>タイショクヒホケンシャ</t>
    </rPh>
    <rPh sb="36" eb="38">
      <t>ソキュウ</t>
    </rPh>
    <rPh sb="38" eb="40">
      <t>タイショク</t>
    </rPh>
    <rPh sb="40" eb="45">
      <t>ヒホケンシャブン</t>
    </rPh>
    <rPh sb="45" eb="48">
      <t>イリョウヒ</t>
    </rPh>
    <phoneticPr fontId="18"/>
  </si>
  <si>
    <t>H28平均退職</t>
    <rPh sb="3" eb="5">
      <t>ヘイキン</t>
    </rPh>
    <rPh sb="5" eb="7">
      <t>タイショク</t>
    </rPh>
    <phoneticPr fontId="18"/>
  </si>
  <si>
    <t>H28平均一般</t>
    <rPh sb="3" eb="5">
      <t>ヘイキン</t>
    </rPh>
    <rPh sb="5" eb="7">
      <t>イッパン</t>
    </rPh>
    <phoneticPr fontId="18"/>
  </si>
  <si>
    <t>　　　　　　　　　　　　　　　　　　　　　　　　　　　　　　　　　　　　　　　　　　　　　　　　　　　　　　　　　　　　　　　　　　　　　　　　　　　　　　　　　　　　　　</t>
    <phoneticPr fontId="18"/>
  </si>
  <si>
    <t>組 合</t>
    <rPh sb="0" eb="1">
      <t>クミ</t>
    </rPh>
    <rPh sb="2" eb="3">
      <t>ゴウ</t>
    </rPh>
    <phoneticPr fontId="18"/>
  </si>
  <si>
    <t>58p</t>
    <phoneticPr fontId="18"/>
  </si>
  <si>
    <t>年報163p</t>
    <rPh sb="0" eb="2">
      <t>ネンポウ</t>
    </rPh>
    <phoneticPr fontId="18"/>
  </si>
  <si>
    <t>＜年度平均　被保険者数（人）＞</t>
    <rPh sb="1" eb="3">
      <t>ネンド</t>
    </rPh>
    <rPh sb="3" eb="5">
      <t>ヘイキン</t>
    </rPh>
    <rPh sb="6" eb="10">
      <t>ヒホケンシャ</t>
    </rPh>
    <rPh sb="10" eb="11">
      <t>スウ</t>
    </rPh>
    <rPh sb="12" eb="13">
      <t>ヒト</t>
    </rPh>
    <phoneticPr fontId="18"/>
  </si>
  <si>
    <t>H27平均退職</t>
    <rPh sb="3" eb="5">
      <t>ヘイキン</t>
    </rPh>
    <rPh sb="5" eb="7">
      <t>タイショク</t>
    </rPh>
    <phoneticPr fontId="18"/>
  </si>
  <si>
    <t>H27平均一般</t>
    <rPh sb="3" eb="5">
      <t>ヘイキン</t>
    </rPh>
    <rPh sb="5" eb="7">
      <t>イッパン</t>
    </rPh>
    <phoneticPr fontId="18"/>
  </si>
  <si>
    <t>−503,040</t>
    <phoneticPr fontId="18"/>
  </si>
  <si>
    <t>全　　体</t>
    <rPh sb="0" eb="1">
      <t>ゼン</t>
    </rPh>
    <rPh sb="3" eb="4">
      <t>カラダ</t>
    </rPh>
    <phoneticPr fontId="18"/>
  </si>
  <si>
    <t>退職</t>
    <rPh sb="0" eb="2">
      <t>タイショク</t>
    </rPh>
    <phoneticPr fontId="18"/>
  </si>
  <si>
    <t>一般</t>
    <rPh sb="0" eb="2">
      <t>イッパン</t>
    </rPh>
    <phoneticPr fontId="18"/>
  </si>
  <si>
    <t>＜医療費総額＞</t>
    <rPh sb="1" eb="4">
      <t>イリョウヒ</t>
    </rPh>
    <rPh sb="4" eb="6">
      <t>ソウガク</t>
    </rPh>
    <phoneticPr fontId="18"/>
  </si>
  <si>
    <t>年度（R5.3作成）</t>
    <rPh sb="0" eb="1">
      <t>ネン</t>
    </rPh>
    <rPh sb="1" eb="2">
      <t>ド</t>
    </rPh>
    <rPh sb="7" eb="9">
      <t>サクセイ</t>
    </rPh>
    <phoneticPr fontId="18"/>
  </si>
  <si>
    <t>県計</t>
    <rPh sb="0" eb="1">
      <t>ケン</t>
    </rPh>
    <rPh sb="1" eb="2">
      <t>ケイ</t>
    </rPh>
    <phoneticPr fontId="18"/>
  </si>
  <si>
    <t>表４　1人当たり医療費の推移</t>
    <rPh sb="0" eb="1">
      <t>ヒョウ</t>
    </rPh>
    <rPh sb="3" eb="5">
      <t>ヒトリ</t>
    </rPh>
    <rPh sb="5" eb="6">
      <t>ア</t>
    </rPh>
    <rPh sb="8" eb="11">
      <t>イリョウヒ</t>
    </rPh>
    <rPh sb="12" eb="14">
      <t>スイイ</t>
    </rPh>
    <phoneticPr fontId="18"/>
  </si>
  <si>
    <t>※高額療養費と高額介護合算療養費を合計した額</t>
    <rPh sb="1" eb="3">
      <t>コウガク</t>
    </rPh>
    <rPh sb="3" eb="6">
      <t>リョウヨウヒ</t>
    </rPh>
    <rPh sb="7" eb="9">
      <t>コウガク</t>
    </rPh>
    <rPh sb="9" eb="11">
      <t>カイゴ</t>
    </rPh>
    <rPh sb="11" eb="13">
      <t>ガッサン</t>
    </rPh>
    <rPh sb="13" eb="16">
      <t>リョウヨウヒ</t>
    </rPh>
    <rPh sb="17" eb="19">
      <t>ゴウケイ</t>
    </rPh>
    <rPh sb="21" eb="22">
      <t>ガク</t>
    </rPh>
    <phoneticPr fontId="2"/>
  </si>
  <si>
    <t>-</t>
  </si>
  <si>
    <t>組　合</t>
    <rPh sb="0" eb="1">
      <t>クミ</t>
    </rPh>
    <rPh sb="2" eb="3">
      <t>ゴウ</t>
    </rPh>
    <phoneticPr fontId="1"/>
  </si>
  <si>
    <t>元</t>
    <rPh sb="0" eb="1">
      <t>モト</t>
    </rPh>
    <phoneticPr fontId="2"/>
  </si>
  <si>
    <t>％</t>
  </si>
  <si>
    <t>高 額 療 養 費 等※</t>
    <rPh sb="0" eb="1">
      <t>タカ</t>
    </rPh>
    <rPh sb="2" eb="3">
      <t>ガク</t>
    </rPh>
    <rPh sb="4" eb="5">
      <t>リョウ</t>
    </rPh>
    <rPh sb="6" eb="7">
      <t>オサム</t>
    </rPh>
    <rPh sb="8" eb="9">
      <t>ヒ</t>
    </rPh>
    <rPh sb="10" eb="11">
      <t>トウ</t>
    </rPh>
    <phoneticPr fontId="18"/>
  </si>
  <si>
    <t>保 険 者 負 担 分</t>
    <rPh sb="0" eb="1">
      <t>タモツ</t>
    </rPh>
    <rPh sb="2" eb="3">
      <t>ケン</t>
    </rPh>
    <rPh sb="4" eb="5">
      <t>ジャ</t>
    </rPh>
    <rPh sb="6" eb="7">
      <t>フ</t>
    </rPh>
    <rPh sb="8" eb="9">
      <t>タン</t>
    </rPh>
    <rPh sb="10" eb="11">
      <t>ブン</t>
    </rPh>
    <phoneticPr fontId="18"/>
  </si>
  <si>
    <t>年度</t>
    <rPh sb="0" eb="1">
      <t>トシ</t>
    </rPh>
    <rPh sb="1" eb="2">
      <t>ド</t>
    </rPh>
    <phoneticPr fontId="18"/>
  </si>
  <si>
    <t>他 法 負 担 分</t>
    <rPh sb="0" eb="1">
      <t>タ</t>
    </rPh>
    <rPh sb="2" eb="3">
      <t>ホウ</t>
    </rPh>
    <rPh sb="4" eb="5">
      <t>フ</t>
    </rPh>
    <rPh sb="6" eb="7">
      <t>タン</t>
    </rPh>
    <rPh sb="8" eb="9">
      <t>ブン</t>
    </rPh>
    <phoneticPr fontId="18"/>
  </si>
  <si>
    <t>一 部 負 担 金</t>
    <rPh sb="0" eb="1">
      <t>イチ</t>
    </rPh>
    <rPh sb="2" eb="3">
      <t>ブ</t>
    </rPh>
    <rPh sb="4" eb="5">
      <t>フ</t>
    </rPh>
    <rPh sb="6" eb="7">
      <t>タン</t>
    </rPh>
    <rPh sb="8" eb="9">
      <t>カネ</t>
    </rPh>
    <phoneticPr fontId="18"/>
  </si>
  <si>
    <t>保    険    者    負    担</t>
    <rPh sb="0" eb="1">
      <t>タモツ</t>
    </rPh>
    <rPh sb="5" eb="6">
      <t>ケン</t>
    </rPh>
    <rPh sb="10" eb="11">
      <t>ジャ</t>
    </rPh>
    <rPh sb="15" eb="16">
      <t>フ</t>
    </rPh>
    <rPh sb="20" eb="21">
      <t>タン</t>
    </rPh>
    <phoneticPr fontId="18"/>
  </si>
  <si>
    <t>退職被保険者等分</t>
    <rPh sb="0" eb="2">
      <t>タイショク</t>
    </rPh>
    <rPh sb="2" eb="3">
      <t>ヒ</t>
    </rPh>
    <rPh sb="3" eb="5">
      <t>ホケン</t>
    </rPh>
    <rPh sb="5" eb="6">
      <t>ジャ</t>
    </rPh>
    <rPh sb="6" eb="7">
      <t>トウ</t>
    </rPh>
    <rPh sb="7" eb="8">
      <t>ブン</t>
    </rPh>
    <phoneticPr fontId="18"/>
  </si>
  <si>
    <t>②</t>
    <phoneticPr fontId="18"/>
  </si>
  <si>
    <t>一般被保険者分</t>
    <rPh sb="0" eb="2">
      <t>イッパン</t>
    </rPh>
    <rPh sb="2" eb="3">
      <t>ヒ</t>
    </rPh>
    <rPh sb="3" eb="5">
      <t>ホケン</t>
    </rPh>
    <rPh sb="5" eb="6">
      <t>ジャ</t>
    </rPh>
    <rPh sb="6" eb="7">
      <t>ブン</t>
    </rPh>
    <phoneticPr fontId="18"/>
  </si>
  <si>
    <t>①</t>
    <phoneticPr fontId="18"/>
  </si>
  <si>
    <t>（１） 全　体　</t>
    <rPh sb="4" eb="5">
      <t>ゼン</t>
    </rPh>
    <rPh sb="6" eb="7">
      <t>カラダ</t>
    </rPh>
    <phoneticPr fontId="18"/>
  </si>
  <si>
    <t>表５　医療費の費用額負担区分別状況</t>
    <rPh sb="0" eb="1">
      <t>ヒョウ</t>
    </rPh>
    <rPh sb="3" eb="6">
      <t>イリョウヒ</t>
    </rPh>
    <rPh sb="7" eb="9">
      <t>ヒヨウ</t>
    </rPh>
    <rPh sb="9" eb="10">
      <t>ガク</t>
    </rPh>
    <rPh sb="10" eb="12">
      <t>フタン</t>
    </rPh>
    <rPh sb="12" eb="14">
      <t>クブン</t>
    </rPh>
    <rPh sb="14" eb="15">
      <t>ベツ</t>
    </rPh>
    <rPh sb="15" eb="17">
      <t>ジョウキョウ</t>
    </rPh>
    <phoneticPr fontId="18"/>
  </si>
  <si>
    <t>　　　　　</t>
    <phoneticPr fontId="2"/>
  </si>
  <si>
    <t>　（４）　県経理状況</t>
    <rPh sb="5" eb="6">
      <t>ケン</t>
    </rPh>
    <rPh sb="6" eb="8">
      <t>ケイリ</t>
    </rPh>
    <rPh sb="8" eb="10">
      <t>ジョウキョウ</t>
    </rPh>
    <phoneticPr fontId="18"/>
  </si>
  <si>
    <t>　　　　　であった。</t>
    <phoneticPr fontId="2"/>
  </si>
  <si>
    <t>　　　イ　また、基金等繰入金や前年度繰越金を除いた収入と、基金等積立金や財政安定化</t>
    <rPh sb="25" eb="27">
      <t>シュウニュウ</t>
    </rPh>
    <rPh sb="36" eb="38">
      <t>ザイセイ</t>
    </rPh>
    <rPh sb="38" eb="41">
      <t>アンテイカ</t>
    </rPh>
    <phoneticPr fontId="18"/>
  </si>
  <si>
    <t>　（３）　県決算状況</t>
    <rPh sb="5" eb="6">
      <t>ケン</t>
    </rPh>
    <rPh sb="6" eb="8">
      <t>ケッサン</t>
    </rPh>
    <rPh sb="8" eb="10">
      <t>ジョウキョウ</t>
    </rPh>
    <phoneticPr fontId="18"/>
  </si>
  <si>
    <t>　　　　　　　　とされた。これにより、歳入・歳出ともに項目が大きく変更となった。</t>
    <phoneticPr fontId="2"/>
  </si>
  <si>
    <t>　　　　　　　　国民健康保険法の改正により、平成30年度から県が国民健康保険の財政運営の責任主体</t>
    <phoneticPr fontId="2"/>
  </si>
  <si>
    <t>　（２）　市町村経理状況</t>
    <rPh sb="5" eb="8">
      <t>シチョウソン</t>
    </rPh>
    <rPh sb="8" eb="10">
      <t>ケイリ</t>
    </rPh>
    <rPh sb="10" eb="12">
      <t>ジョウキョウ</t>
    </rPh>
    <phoneticPr fontId="18"/>
  </si>
  <si>
    <t>　　　イ　また、基金等繰入金や前年度繰越金を除いた収入と、基金等積立金や前年度繰上充用</t>
    <rPh sb="25" eb="27">
      <t>シュウニュウ</t>
    </rPh>
    <rPh sb="39" eb="40">
      <t>ク</t>
    </rPh>
    <rPh sb="40" eb="41">
      <t>ア</t>
    </rPh>
    <rPh sb="41" eb="43">
      <t>ジュウヨウ</t>
    </rPh>
    <phoneticPr fontId="18"/>
  </si>
  <si>
    <t>　（１）　市町村決算状況</t>
    <rPh sb="5" eb="8">
      <t>シチョウソン</t>
    </rPh>
    <rPh sb="8" eb="10">
      <t>ケッサン</t>
    </rPh>
    <rPh sb="10" eb="12">
      <t>ジョウキョウ</t>
    </rPh>
    <phoneticPr fontId="18"/>
  </si>
  <si>
    <t>３　財政状況</t>
    <rPh sb="2" eb="4">
      <t>ザイセイ</t>
    </rPh>
    <rPh sb="4" eb="6">
      <t>ジョウキョウ</t>
    </rPh>
    <phoneticPr fontId="18"/>
  </si>
  <si>
    <t>組　合</t>
    <rPh sb="0" eb="1">
      <t>クミ</t>
    </rPh>
    <rPh sb="2" eb="3">
      <t>ゴウ</t>
    </rPh>
    <phoneticPr fontId="18"/>
  </si>
  <si>
    <t>30</t>
    <phoneticPr fontId="2"/>
  </si>
  <si>
    <t>29</t>
    <phoneticPr fontId="2"/>
  </si>
  <si>
    <t>そ　の　他</t>
    <rPh sb="4" eb="5">
      <t>タ</t>
    </rPh>
    <phoneticPr fontId="18"/>
  </si>
  <si>
    <t>葬　祭　費</t>
    <rPh sb="0" eb="1">
      <t>ソウ</t>
    </rPh>
    <rPh sb="2" eb="3">
      <t>サイ</t>
    </rPh>
    <rPh sb="4" eb="5">
      <t>ヒ</t>
    </rPh>
    <phoneticPr fontId="18"/>
  </si>
  <si>
    <t>出産育児一時金</t>
    <rPh sb="0" eb="2">
      <t>シュッサン</t>
    </rPh>
    <rPh sb="2" eb="4">
      <t>イクジ</t>
    </rPh>
    <rPh sb="4" eb="7">
      <t>イチジキン</t>
    </rPh>
    <phoneticPr fontId="18"/>
  </si>
  <si>
    <t>表６　その他の保険給付費</t>
    <rPh sb="0" eb="1">
      <t>ヒョウ</t>
    </rPh>
    <rPh sb="5" eb="6">
      <t>タ</t>
    </rPh>
    <rPh sb="7" eb="9">
      <t>ホケン</t>
    </rPh>
    <rPh sb="9" eb="11">
      <t>キュウフ</t>
    </rPh>
    <rPh sb="11" eb="12">
      <t>ヒ</t>
    </rPh>
    <phoneticPr fontId="18"/>
  </si>
  <si>
    <t>収 支 差 引 額</t>
    <rPh sb="8" eb="9">
      <t>ガク</t>
    </rPh>
    <phoneticPr fontId="34"/>
  </si>
  <si>
    <t>　年度末基金保有額</t>
    <phoneticPr fontId="2"/>
  </si>
  <si>
    <t>　支　出　合　計</t>
    <rPh sb="1" eb="2">
      <t>シ</t>
    </rPh>
    <rPh sb="3" eb="4">
      <t>デ</t>
    </rPh>
    <rPh sb="5" eb="6">
      <t>ゴウ</t>
    </rPh>
    <rPh sb="7" eb="8">
      <t>ケイ</t>
    </rPh>
    <phoneticPr fontId="2"/>
  </si>
  <si>
    <t>　収　入　合　計</t>
    <rPh sb="1" eb="2">
      <t>オサム</t>
    </rPh>
    <rPh sb="3" eb="4">
      <t>ニュウ</t>
    </rPh>
    <rPh sb="5" eb="6">
      <t>ゴウ</t>
    </rPh>
    <rPh sb="7" eb="8">
      <t>ケイ</t>
    </rPh>
    <phoneticPr fontId="2"/>
  </si>
  <si>
    <t>　うち財政安定化基金貸付金</t>
    <rPh sb="3" eb="5">
      <t>ザイセイ</t>
    </rPh>
    <rPh sb="5" eb="8">
      <t>アンテイカ</t>
    </rPh>
    <rPh sb="8" eb="10">
      <t>キキン</t>
    </rPh>
    <rPh sb="10" eb="12">
      <t>カシツケ</t>
    </rPh>
    <rPh sb="12" eb="13">
      <t>キン</t>
    </rPh>
    <phoneticPr fontId="2"/>
  </si>
  <si>
    <t>　公債費</t>
    <rPh sb="1" eb="4">
      <t>コウサイヒ</t>
    </rPh>
    <phoneticPr fontId="2"/>
  </si>
  <si>
    <t>　市町村債</t>
    <rPh sb="1" eb="4">
      <t>シチョウソン</t>
    </rPh>
    <rPh sb="4" eb="5">
      <t>サイ</t>
    </rPh>
    <phoneticPr fontId="2"/>
  </si>
  <si>
    <t>-</t>
    <phoneticPr fontId="2"/>
  </si>
  <si>
    <t>　前年度繰上充用金</t>
    <rPh sb="1" eb="3">
      <t>ゼンネン</t>
    </rPh>
    <rPh sb="3" eb="4">
      <t>ド</t>
    </rPh>
    <rPh sb="4" eb="5">
      <t>ク</t>
    </rPh>
    <rPh sb="5" eb="6">
      <t>ア</t>
    </rPh>
    <rPh sb="6" eb="8">
      <t>ジュウヨウ</t>
    </rPh>
    <rPh sb="8" eb="9">
      <t>キン</t>
    </rPh>
    <phoneticPr fontId="2"/>
  </si>
  <si>
    <t>　繰越金</t>
    <rPh sb="1" eb="3">
      <t>クリコシ</t>
    </rPh>
    <rPh sb="3" eb="4">
      <t>キン</t>
    </rPh>
    <phoneticPr fontId="2"/>
  </si>
  <si>
    <t>　基金等積立金</t>
    <rPh sb="1" eb="3">
      <t>キキン</t>
    </rPh>
    <rPh sb="3" eb="4">
      <t>トウ</t>
    </rPh>
    <rPh sb="4" eb="6">
      <t>ツミタテ</t>
    </rPh>
    <rPh sb="6" eb="7">
      <t>キン</t>
    </rPh>
    <phoneticPr fontId="2"/>
  </si>
  <si>
    <t>　基金等繰入金</t>
    <rPh sb="1" eb="3">
      <t>キキン</t>
    </rPh>
    <rPh sb="3" eb="4">
      <t>トウ</t>
    </rPh>
    <rPh sb="4" eb="6">
      <t>クリイレ</t>
    </rPh>
    <rPh sb="6" eb="7">
      <t>キン</t>
    </rPh>
    <phoneticPr fontId="2"/>
  </si>
  <si>
    <t>単年度収支差引額</t>
    <rPh sb="0" eb="3">
      <t>タンネンド</t>
    </rPh>
    <rPh sb="3" eb="5">
      <t>シュウシ</t>
    </rPh>
    <rPh sb="5" eb="7">
      <t>サシヒキ</t>
    </rPh>
    <rPh sb="7" eb="8">
      <t>ガク</t>
    </rPh>
    <phoneticPr fontId="2"/>
  </si>
  <si>
    <t>小計（単年度支出）</t>
    <rPh sb="0" eb="2">
      <t>ショウケイ</t>
    </rPh>
    <rPh sb="3" eb="6">
      <t>タンネンド</t>
    </rPh>
    <rPh sb="6" eb="8">
      <t>シシュツ</t>
    </rPh>
    <phoneticPr fontId="34"/>
  </si>
  <si>
    <t>　小計（単年度収入）</t>
    <rPh sb="1" eb="3">
      <t>ショウケイ</t>
    </rPh>
    <rPh sb="4" eb="7">
      <t>タンネンド</t>
    </rPh>
    <rPh sb="7" eb="9">
      <t>シュウニュウ</t>
    </rPh>
    <phoneticPr fontId="34"/>
  </si>
  <si>
    <t xml:space="preserve">  その他の支出</t>
    <phoneticPr fontId="34"/>
  </si>
  <si>
    <t xml:space="preserve">  直診勘定繰出金</t>
    <phoneticPr fontId="34"/>
  </si>
  <si>
    <t>　保険給付費等交付金償還金</t>
    <rPh sb="1" eb="3">
      <t>ホケン</t>
    </rPh>
    <rPh sb="3" eb="5">
      <t>キュウフ</t>
    </rPh>
    <rPh sb="5" eb="6">
      <t>ヒ</t>
    </rPh>
    <rPh sb="6" eb="7">
      <t>ナド</t>
    </rPh>
    <rPh sb="7" eb="10">
      <t>コウフキン</t>
    </rPh>
    <rPh sb="10" eb="13">
      <t>ショウカンキン</t>
    </rPh>
    <phoneticPr fontId="34"/>
  </si>
  <si>
    <t>健康管理センター事業費</t>
    <rPh sb="0" eb="2">
      <t>ケンコウ</t>
    </rPh>
    <rPh sb="2" eb="4">
      <t>カンリ</t>
    </rPh>
    <rPh sb="8" eb="11">
      <t>ジギョウヒ</t>
    </rPh>
    <phoneticPr fontId="2"/>
  </si>
  <si>
    <t>特定健康診査等事業費</t>
    <rPh sb="0" eb="2">
      <t>トクテイ</t>
    </rPh>
    <rPh sb="2" eb="4">
      <t>ケンコウ</t>
    </rPh>
    <rPh sb="4" eb="6">
      <t>シンサ</t>
    </rPh>
    <rPh sb="6" eb="7">
      <t>トウ</t>
    </rPh>
    <rPh sb="7" eb="10">
      <t>ジギョウヒ</t>
    </rPh>
    <phoneticPr fontId="2"/>
  </si>
  <si>
    <t>保健事業費</t>
    <rPh sb="0" eb="2">
      <t>ホケン</t>
    </rPh>
    <rPh sb="2" eb="4">
      <t>ジギョウ</t>
    </rPh>
    <rPh sb="4" eb="5">
      <t>ヒ</t>
    </rPh>
    <phoneticPr fontId="2"/>
  </si>
  <si>
    <t>保健事業費</t>
    <rPh sb="0" eb="2">
      <t>ホケン</t>
    </rPh>
    <rPh sb="2" eb="5">
      <t>ジギョウヒ</t>
    </rPh>
    <phoneticPr fontId="2"/>
  </si>
  <si>
    <t>　財政安定化基金拠出金</t>
    <rPh sb="1" eb="3">
      <t>ザイセイ</t>
    </rPh>
    <rPh sb="3" eb="6">
      <t>アンテイカ</t>
    </rPh>
    <rPh sb="6" eb="8">
      <t>キキン</t>
    </rPh>
    <rPh sb="8" eb="11">
      <t>キョシュツキン</t>
    </rPh>
    <phoneticPr fontId="34"/>
  </si>
  <si>
    <t xml:space="preserve">  その他の収入</t>
    <phoneticPr fontId="34"/>
  </si>
  <si>
    <t xml:space="preserve"> 介護納付金</t>
    <rPh sb="1" eb="3">
      <t>カイゴ</t>
    </rPh>
    <rPh sb="3" eb="6">
      <t>ノウフキン</t>
    </rPh>
    <phoneticPr fontId="34"/>
  </si>
  <si>
    <t xml:space="preserve"> 直診勘定繰入金</t>
    <phoneticPr fontId="34"/>
  </si>
  <si>
    <t>計</t>
    <rPh sb="0" eb="1">
      <t>ケイ</t>
    </rPh>
    <phoneticPr fontId="34"/>
  </si>
  <si>
    <t>退職被保険者等分</t>
    <rPh sb="0" eb="2">
      <t>タイショク</t>
    </rPh>
    <rPh sb="2" eb="6">
      <t>ヒホケンシャ</t>
    </rPh>
    <rPh sb="6" eb="7">
      <t>ナド</t>
    </rPh>
    <rPh sb="7" eb="8">
      <t>ブン</t>
    </rPh>
    <phoneticPr fontId="34"/>
  </si>
  <si>
    <t xml:space="preserve"> そ の 他</t>
    <phoneticPr fontId="34"/>
  </si>
  <si>
    <t>一般被保険者分</t>
    <rPh sb="0" eb="2">
      <t>イッパン</t>
    </rPh>
    <rPh sb="2" eb="6">
      <t>ヒホケンシャ</t>
    </rPh>
    <rPh sb="6" eb="7">
      <t>ブン</t>
    </rPh>
    <phoneticPr fontId="34"/>
  </si>
  <si>
    <t>後期高齢者支援金等</t>
    <rPh sb="0" eb="2">
      <t>コウキ</t>
    </rPh>
    <rPh sb="2" eb="5">
      <t>コウレイシャ</t>
    </rPh>
    <rPh sb="5" eb="8">
      <t>シエンキン</t>
    </rPh>
    <rPh sb="8" eb="9">
      <t>トウ</t>
    </rPh>
    <phoneticPr fontId="2"/>
  </si>
  <si>
    <t xml:space="preserve"> 財政安定化支援事業</t>
    <rPh sb="8" eb="10">
      <t>ジギョウ</t>
    </rPh>
    <phoneticPr fontId="34"/>
  </si>
  <si>
    <t xml:space="preserve"> 出産育児一時金</t>
    <phoneticPr fontId="34"/>
  </si>
  <si>
    <t xml:space="preserve"> 職員給与費等</t>
    <phoneticPr fontId="34"/>
  </si>
  <si>
    <t>医療給費</t>
    <rPh sb="0" eb="2">
      <t>イリョウ</t>
    </rPh>
    <rPh sb="2" eb="4">
      <t>キュウヒ</t>
    </rPh>
    <phoneticPr fontId="2"/>
  </si>
  <si>
    <t>国民健康保険事業費納付金</t>
    <rPh sb="0" eb="2">
      <t>コクミン</t>
    </rPh>
    <rPh sb="2" eb="4">
      <t>ケンコウ</t>
    </rPh>
    <rPh sb="4" eb="6">
      <t>ホケン</t>
    </rPh>
    <rPh sb="6" eb="9">
      <t>ジギョウヒ</t>
    </rPh>
    <rPh sb="9" eb="12">
      <t>ノウフキン</t>
    </rPh>
    <phoneticPr fontId="2"/>
  </si>
  <si>
    <t xml:space="preserve"> 保険基盤安定（保険者支援分）</t>
    <rPh sb="8" eb="10">
      <t>ホケン</t>
    </rPh>
    <rPh sb="10" eb="11">
      <t>モノ</t>
    </rPh>
    <rPh sb="11" eb="13">
      <t>シエン</t>
    </rPh>
    <rPh sb="13" eb="14">
      <t>ブン</t>
    </rPh>
    <phoneticPr fontId="34"/>
  </si>
  <si>
    <t xml:space="preserve"> 保険基盤安定（保険税軽減分）</t>
    <rPh sb="8" eb="10">
      <t>ホケン</t>
    </rPh>
    <rPh sb="10" eb="11">
      <t>ゼイ</t>
    </rPh>
    <rPh sb="11" eb="13">
      <t>ケイゲン</t>
    </rPh>
    <rPh sb="13" eb="14">
      <t>ブン</t>
    </rPh>
    <phoneticPr fontId="34"/>
  </si>
  <si>
    <t>一般会計繰入金</t>
    <rPh sb="0" eb="2">
      <t>イッパン</t>
    </rPh>
    <rPh sb="2" eb="4">
      <t>カイケイ</t>
    </rPh>
    <rPh sb="5" eb="6">
      <t>イ</t>
    </rPh>
    <rPh sb="6" eb="7">
      <t>キン</t>
    </rPh>
    <phoneticPr fontId="2"/>
  </si>
  <si>
    <t xml:space="preserve"> 審査支払手数料</t>
    <phoneticPr fontId="34"/>
  </si>
  <si>
    <t xml:space="preserve">  連合会支出金</t>
    <rPh sb="2" eb="5">
      <t>レンゴウカイ</t>
    </rPh>
    <rPh sb="5" eb="8">
      <t>シシュツキン</t>
    </rPh>
    <phoneticPr fontId="34"/>
  </si>
  <si>
    <t xml:space="preserve"> 移 送 費</t>
    <phoneticPr fontId="34"/>
  </si>
  <si>
    <t>費</t>
    <rPh sb="0" eb="1">
      <t>ヒ</t>
    </rPh>
    <phoneticPr fontId="34"/>
  </si>
  <si>
    <t>その他</t>
    <rPh sb="2" eb="3">
      <t>タ</t>
    </rPh>
    <phoneticPr fontId="34"/>
  </si>
  <si>
    <t xml:space="preserve"> 高額介護合算療養費</t>
    <rPh sb="3" eb="5">
      <t>カイゴ</t>
    </rPh>
    <rPh sb="5" eb="7">
      <t>ガッサン</t>
    </rPh>
    <rPh sb="7" eb="10">
      <t>リョウヨウヒ</t>
    </rPh>
    <phoneticPr fontId="34"/>
  </si>
  <si>
    <t>財政安定化基金交付金</t>
    <rPh sb="0" eb="2">
      <t>ザイセイ</t>
    </rPh>
    <rPh sb="2" eb="5">
      <t>アンテイカ</t>
    </rPh>
    <rPh sb="5" eb="7">
      <t>キキン</t>
    </rPh>
    <rPh sb="7" eb="10">
      <t>コウフキン</t>
    </rPh>
    <phoneticPr fontId="34"/>
  </si>
  <si>
    <t xml:space="preserve"> 高額医療費</t>
    <rPh sb="1" eb="3">
      <t>コウガク</t>
    </rPh>
    <rPh sb="3" eb="6">
      <t>イリョウヒ</t>
    </rPh>
    <phoneticPr fontId="34"/>
  </si>
  <si>
    <t>保険給付費等交付金（特別交付金）計</t>
    <rPh sb="0" eb="2">
      <t>ホケン</t>
    </rPh>
    <rPh sb="2" eb="4">
      <t>キュウフ</t>
    </rPh>
    <rPh sb="4" eb="6">
      <t>ヒナド</t>
    </rPh>
    <rPh sb="6" eb="9">
      <t>コウフキン</t>
    </rPh>
    <rPh sb="10" eb="12">
      <t>トクベツ</t>
    </rPh>
    <rPh sb="12" eb="15">
      <t>コウフキン</t>
    </rPh>
    <rPh sb="16" eb="17">
      <t>ケイ</t>
    </rPh>
    <phoneticPr fontId="2"/>
  </si>
  <si>
    <t>小　　計</t>
    <rPh sb="0" eb="1">
      <t>ショウ</t>
    </rPh>
    <phoneticPr fontId="2"/>
  </si>
  <si>
    <t>特定健康検査等負担金</t>
    <rPh sb="0" eb="2">
      <t>トクテイ</t>
    </rPh>
    <rPh sb="2" eb="4">
      <t>ケンコウ</t>
    </rPh>
    <rPh sb="4" eb="6">
      <t>ケンサ</t>
    </rPh>
    <rPh sb="6" eb="7">
      <t>ナド</t>
    </rPh>
    <rPh sb="7" eb="10">
      <t>フタンキン</t>
    </rPh>
    <phoneticPr fontId="2"/>
  </si>
  <si>
    <t xml:space="preserve"> 療養費</t>
    <rPh sb="1" eb="4">
      <t>リョウヨウヒ</t>
    </rPh>
    <phoneticPr fontId="34"/>
  </si>
  <si>
    <t>付</t>
    <rPh sb="0" eb="1">
      <t>フ</t>
    </rPh>
    <phoneticPr fontId="2"/>
  </si>
  <si>
    <t>都道府県繰入金（２号分）</t>
    <rPh sb="0" eb="4">
      <t>トドウフケン</t>
    </rPh>
    <rPh sb="4" eb="6">
      <t>クリイレ</t>
    </rPh>
    <rPh sb="6" eb="7">
      <t>キン</t>
    </rPh>
    <rPh sb="9" eb="10">
      <t>ゴウ</t>
    </rPh>
    <rPh sb="10" eb="11">
      <t>ブン</t>
    </rPh>
    <phoneticPr fontId="2"/>
  </si>
  <si>
    <t xml:space="preserve"> 療養給付費</t>
    <phoneticPr fontId="34"/>
  </si>
  <si>
    <t>退職被保険者等</t>
    <rPh sb="0" eb="2">
      <t>タイショク</t>
    </rPh>
    <rPh sb="2" eb="3">
      <t>ヒ</t>
    </rPh>
    <rPh sb="3" eb="6">
      <t>ホケンジャ</t>
    </rPh>
    <rPh sb="6" eb="7">
      <t>トウ</t>
    </rPh>
    <phoneticPr fontId="2"/>
  </si>
  <si>
    <t>特別調整交付金分</t>
    <rPh sb="0" eb="2">
      <t>トクベツ</t>
    </rPh>
    <rPh sb="2" eb="4">
      <t>チョウセイ</t>
    </rPh>
    <rPh sb="4" eb="7">
      <t>コウフキン</t>
    </rPh>
    <rPh sb="7" eb="8">
      <t>ブン</t>
    </rPh>
    <phoneticPr fontId="2"/>
  </si>
  <si>
    <t>保険者努力支援金分</t>
    <rPh sb="0" eb="2">
      <t>ホケン</t>
    </rPh>
    <rPh sb="2" eb="3">
      <t>シャ</t>
    </rPh>
    <rPh sb="3" eb="5">
      <t>ドリョク</t>
    </rPh>
    <rPh sb="5" eb="8">
      <t>シエンキン</t>
    </rPh>
    <rPh sb="8" eb="9">
      <t>ブン</t>
    </rPh>
    <phoneticPr fontId="2"/>
  </si>
  <si>
    <t>保険給付費等交付金
（特別交付金）</t>
    <rPh sb="0" eb="2">
      <t>ホケン</t>
    </rPh>
    <rPh sb="2" eb="4">
      <t>キュウフ</t>
    </rPh>
    <rPh sb="4" eb="6">
      <t>ヒナド</t>
    </rPh>
    <rPh sb="6" eb="9">
      <t>コウフキン</t>
    </rPh>
    <rPh sb="11" eb="13">
      <t>トクベツ</t>
    </rPh>
    <rPh sb="13" eb="16">
      <t>コウフキン</t>
    </rPh>
    <phoneticPr fontId="34"/>
  </si>
  <si>
    <t>※ここで端数調整</t>
    <rPh sb="4" eb="6">
      <t>ハスウ</t>
    </rPh>
    <rPh sb="6" eb="8">
      <t>チョウセイ</t>
    </rPh>
    <phoneticPr fontId="2"/>
  </si>
  <si>
    <t>給</t>
    <rPh sb="0" eb="1">
      <t>キュウ</t>
    </rPh>
    <phoneticPr fontId="2"/>
  </si>
  <si>
    <t>保険給付費等交付金（普通交付金）</t>
    <rPh sb="0" eb="2">
      <t>ホケン</t>
    </rPh>
    <rPh sb="2" eb="4">
      <t>キュウフ</t>
    </rPh>
    <rPh sb="4" eb="6">
      <t>ヒナド</t>
    </rPh>
    <rPh sb="6" eb="9">
      <t>コウフキン</t>
    </rPh>
    <rPh sb="10" eb="12">
      <t>フツウ</t>
    </rPh>
    <rPh sb="12" eb="15">
      <t>コウフキン</t>
    </rPh>
    <phoneticPr fontId="34"/>
  </si>
  <si>
    <t>県支出金</t>
    <rPh sb="1" eb="4">
      <t>シシュツキン</t>
    </rPh>
    <phoneticPr fontId="34"/>
  </si>
  <si>
    <t xml:space="preserve"> 育 児 諸 費</t>
    <phoneticPr fontId="34"/>
  </si>
  <si>
    <t xml:space="preserve">  国庫支出金</t>
    <rPh sb="2" eb="4">
      <t>コッコ</t>
    </rPh>
    <rPh sb="4" eb="6">
      <t>シシュツ</t>
    </rPh>
    <rPh sb="6" eb="7">
      <t>キン</t>
    </rPh>
    <phoneticPr fontId="34"/>
  </si>
  <si>
    <t xml:space="preserve"> 葬 祭 諸 費</t>
    <phoneticPr fontId="34"/>
  </si>
  <si>
    <t xml:space="preserve"> 出産育児諸費</t>
    <phoneticPr fontId="34"/>
  </si>
  <si>
    <t>険</t>
    <rPh sb="0" eb="1">
      <t>ケン</t>
    </rPh>
    <phoneticPr fontId="2"/>
  </si>
  <si>
    <t>介護納付金分</t>
    <rPh sb="0" eb="1">
      <t>スケ</t>
    </rPh>
    <rPh sb="1" eb="2">
      <t>マモル</t>
    </rPh>
    <rPh sb="2" eb="3">
      <t>オサム</t>
    </rPh>
    <rPh sb="3" eb="4">
      <t>ヅケ</t>
    </rPh>
    <rPh sb="4" eb="5">
      <t>カネ</t>
    </rPh>
    <rPh sb="5" eb="6">
      <t>ブン</t>
    </rPh>
    <phoneticPr fontId="34"/>
  </si>
  <si>
    <t>税</t>
  </si>
  <si>
    <t>後期高齢者支援金分</t>
    <rPh sb="0" eb="2">
      <t>コウキ</t>
    </rPh>
    <rPh sb="2" eb="5">
      <t>コウレイシャ</t>
    </rPh>
    <rPh sb="5" eb="8">
      <t>シエンキン</t>
    </rPh>
    <rPh sb="8" eb="9">
      <t>ブン</t>
    </rPh>
    <phoneticPr fontId="2"/>
  </si>
  <si>
    <t>／</t>
  </si>
  <si>
    <t xml:space="preserve"> 高額療養費</t>
    <phoneticPr fontId="34"/>
  </si>
  <si>
    <t>保</t>
    <rPh sb="0" eb="1">
      <t>ホ</t>
    </rPh>
    <phoneticPr fontId="2"/>
  </si>
  <si>
    <t>医療給付費分</t>
    <rPh sb="0" eb="1">
      <t>イ</t>
    </rPh>
    <rPh sb="1" eb="2">
      <t>リョウ</t>
    </rPh>
    <rPh sb="2" eb="3">
      <t>キュウ</t>
    </rPh>
    <rPh sb="3" eb="4">
      <t>ヅケ</t>
    </rPh>
    <rPh sb="4" eb="5">
      <t>ヒ</t>
    </rPh>
    <rPh sb="5" eb="6">
      <t>ブン</t>
    </rPh>
    <phoneticPr fontId="34"/>
  </si>
  <si>
    <t>退職被保険者等</t>
    <rPh sb="0" eb="2">
      <t>タイショク</t>
    </rPh>
    <rPh sb="2" eb="3">
      <t>ヒ</t>
    </rPh>
    <rPh sb="3" eb="6">
      <t>ホケンシャ</t>
    </rPh>
    <rPh sb="6" eb="7">
      <t>トウ</t>
    </rPh>
    <phoneticPr fontId="34"/>
  </si>
  <si>
    <t>料</t>
  </si>
  <si>
    <t xml:space="preserve"> 療 養 費</t>
    <phoneticPr fontId="34"/>
  </si>
  <si>
    <t>険</t>
  </si>
  <si>
    <t>保</t>
    <rPh sb="0" eb="1">
      <t>ホ</t>
    </rPh>
    <phoneticPr fontId="34"/>
  </si>
  <si>
    <t xml:space="preserve">  総  務  費</t>
    <phoneticPr fontId="34"/>
  </si>
  <si>
    <t>千円</t>
  </si>
  <si>
    <t>一般被保険者</t>
    <rPh sb="0" eb="2">
      <t>イッパン</t>
    </rPh>
    <rPh sb="2" eb="3">
      <t>ヒ</t>
    </rPh>
    <rPh sb="3" eb="6">
      <t>ホケンシャ</t>
    </rPh>
    <phoneticPr fontId="34"/>
  </si>
  <si>
    <t>前年比</t>
  </si>
  <si>
    <t>R３決算額</t>
    <rPh sb="2" eb="4">
      <t>ケッサン</t>
    </rPh>
    <rPh sb="4" eb="5">
      <t>ガク</t>
    </rPh>
    <phoneticPr fontId="2"/>
  </si>
  <si>
    <t>R２決算額</t>
    <rPh sb="2" eb="4">
      <t>ケッサン</t>
    </rPh>
    <rPh sb="4" eb="5">
      <t>ガク</t>
    </rPh>
    <phoneticPr fontId="2"/>
  </si>
  <si>
    <t>科        目</t>
  </si>
  <si>
    <t>支               出</t>
  </si>
  <si>
    <t>収               入</t>
  </si>
  <si>
    <t>表７　令和3年度国保特別会計事業勘定決算状況（市町村）</t>
    <rPh sb="0" eb="1">
      <t>ヒョウ</t>
    </rPh>
    <rPh sb="3" eb="5">
      <t>レイワ</t>
    </rPh>
    <rPh sb="6" eb="8">
      <t>ネンド</t>
    </rPh>
    <rPh sb="7" eb="8">
      <t>ド</t>
    </rPh>
    <rPh sb="23" eb="25">
      <t>シチョウ</t>
    </rPh>
    <rPh sb="25" eb="26">
      <t>ソン</t>
    </rPh>
    <phoneticPr fontId="34"/>
  </si>
  <si>
    <t>※平成30年度より、組合については「準備金積立金」</t>
    <rPh sb="1" eb="3">
      <t>ヘイセイ</t>
    </rPh>
    <rPh sb="5" eb="6">
      <t>ネン</t>
    </rPh>
    <rPh sb="6" eb="7">
      <t>ド</t>
    </rPh>
    <rPh sb="10" eb="12">
      <t>クミアイ</t>
    </rPh>
    <rPh sb="18" eb="21">
      <t>ジュンビキン</t>
    </rPh>
    <rPh sb="21" eb="23">
      <t>ツミタテ</t>
    </rPh>
    <rPh sb="23" eb="24">
      <t>キン</t>
    </rPh>
    <phoneticPr fontId="2"/>
  </si>
  <si>
    <t>前年比(%)</t>
    <phoneticPr fontId="2"/>
  </si>
  <si>
    <t>（うち基金等積立金）※</t>
    <phoneticPr fontId="2"/>
  </si>
  <si>
    <t>直診勘定繰出金</t>
  </si>
  <si>
    <t>保健事業費</t>
  </si>
  <si>
    <t>介護納付金</t>
  </si>
  <si>
    <t>老人保健拠出金</t>
  </si>
  <si>
    <t>前期高齢者納付金等</t>
    <rPh sb="0" eb="1">
      <t>マエ</t>
    </rPh>
    <rPh sb="5" eb="7">
      <t>ノウフ</t>
    </rPh>
    <phoneticPr fontId="2"/>
  </si>
  <si>
    <t>後期高齢者支援金等</t>
    <phoneticPr fontId="2"/>
  </si>
  <si>
    <t>国民健康保険事業費納付金</t>
    <rPh sb="0" eb="12">
      <t>コクミンケンコウホケンジギョウヒノウフキン</t>
    </rPh>
    <phoneticPr fontId="2"/>
  </si>
  <si>
    <t>保険給付費</t>
  </si>
  <si>
    <t>総務費</t>
  </si>
  <si>
    <t>保険者計</t>
    <rPh sb="0" eb="2">
      <t>ホケン</t>
    </rPh>
    <rPh sb="2" eb="3">
      <t>ジャ</t>
    </rPh>
    <rPh sb="3" eb="4">
      <t>ケイ</t>
    </rPh>
    <phoneticPr fontId="2"/>
  </si>
  <si>
    <t>年度</t>
    <rPh sb="0" eb="2">
      <t>ネンド</t>
    </rPh>
    <phoneticPr fontId="2"/>
  </si>
  <si>
    <t>(単位：千円)</t>
    <rPh sb="1" eb="3">
      <t>タンイ</t>
    </rPh>
    <rPh sb="4" eb="6">
      <t>センエン</t>
    </rPh>
    <phoneticPr fontId="2"/>
  </si>
  <si>
    <t>（2）歳出</t>
    <phoneticPr fontId="2"/>
  </si>
  <si>
    <t>※２ 平成30年度より、組合については「準備金」。</t>
    <rPh sb="3" eb="5">
      <t>ヘイセイ</t>
    </rPh>
    <rPh sb="7" eb="8">
      <t>ネン</t>
    </rPh>
    <rPh sb="8" eb="9">
      <t>ド</t>
    </rPh>
    <rPh sb="12" eb="14">
      <t>クミアイ</t>
    </rPh>
    <rPh sb="20" eb="22">
      <t>ジュンビ</t>
    </rPh>
    <rPh sb="22" eb="23">
      <t>キン</t>
    </rPh>
    <phoneticPr fontId="2"/>
  </si>
  <si>
    <t>※１ （　）書きは保険基盤安定制度分を除いた額を再掲してある。</t>
    <phoneticPr fontId="2"/>
  </si>
  <si>
    <t>繰越金</t>
  </si>
  <si>
    <t>直診</t>
    <phoneticPr fontId="2"/>
  </si>
  <si>
    <r>
      <t>基金</t>
    </r>
    <r>
      <rPr>
        <sz val="7"/>
        <rFont val="ＭＳ Ｐゴシック"/>
        <family val="3"/>
        <charset val="128"/>
      </rPr>
      <t>※２</t>
    </r>
    <phoneticPr fontId="2"/>
  </si>
  <si>
    <t>金</t>
    <rPh sb="0" eb="1">
      <t>キン</t>
    </rPh>
    <phoneticPr fontId="2"/>
  </si>
  <si>
    <t>※</t>
    <phoneticPr fontId="2"/>
  </si>
  <si>
    <t>入</t>
    <rPh sb="0" eb="1">
      <t>ニュウ</t>
    </rPh>
    <phoneticPr fontId="2"/>
  </si>
  <si>
    <t>繰</t>
    <rPh sb="0" eb="1">
      <t>ク</t>
    </rPh>
    <phoneticPr fontId="2"/>
  </si>
  <si>
    <t>一般会計</t>
    <phoneticPr fontId="2"/>
  </si>
  <si>
    <t>県支出金</t>
    <rPh sb="0" eb="1">
      <t>ケン</t>
    </rPh>
    <phoneticPr fontId="2"/>
  </si>
  <si>
    <t>前期高齢者交付金</t>
    <rPh sb="0" eb="2">
      <t>ゼンキ</t>
    </rPh>
    <rPh sb="2" eb="5">
      <t>コウレイシャ</t>
    </rPh>
    <rPh sb="5" eb="8">
      <t>コウフキン</t>
    </rPh>
    <phoneticPr fontId="2"/>
  </si>
  <si>
    <t>国庫支出金</t>
  </si>
  <si>
    <t>国保料(税)</t>
  </si>
  <si>
    <t>（1）歳入</t>
    <phoneticPr fontId="2"/>
  </si>
  <si>
    <t>表９  経理状況</t>
  </si>
  <si>
    <t>※ 単年度経常収支額＝（収入合計－基金等繰入金－前年度繰越金）－（支出合計—基金等積立金—前年度繰上充用金等）</t>
    <rPh sb="2" eb="5">
      <t>タンネンド</t>
    </rPh>
    <rPh sb="5" eb="7">
      <t>ケイジョウ</t>
    </rPh>
    <rPh sb="7" eb="9">
      <t>シュウシ</t>
    </rPh>
    <rPh sb="9" eb="10">
      <t>ガク</t>
    </rPh>
    <rPh sb="12" eb="14">
      <t>シュウニュウ</t>
    </rPh>
    <rPh sb="14" eb="16">
      <t>ゴウケイ</t>
    </rPh>
    <rPh sb="17" eb="19">
      <t>キキン</t>
    </rPh>
    <rPh sb="19" eb="20">
      <t>トウ</t>
    </rPh>
    <rPh sb="20" eb="22">
      <t>クリイレ</t>
    </rPh>
    <rPh sb="22" eb="23">
      <t>キン</t>
    </rPh>
    <rPh sb="24" eb="27">
      <t>ゼンネンド</t>
    </rPh>
    <rPh sb="27" eb="29">
      <t>クリコシ</t>
    </rPh>
    <rPh sb="29" eb="30">
      <t>キン</t>
    </rPh>
    <rPh sb="33" eb="35">
      <t>シシュツ</t>
    </rPh>
    <rPh sb="35" eb="37">
      <t>ゴウケイ</t>
    </rPh>
    <rPh sb="38" eb="40">
      <t>キキン</t>
    </rPh>
    <rPh sb="40" eb="41">
      <t>トウ</t>
    </rPh>
    <rPh sb="41" eb="43">
      <t>ツミタテ</t>
    </rPh>
    <rPh sb="43" eb="44">
      <t>キン</t>
    </rPh>
    <rPh sb="45" eb="48">
      <t>ゼンネンド</t>
    </rPh>
    <rPh sb="48" eb="49">
      <t>ク</t>
    </rPh>
    <rPh sb="49" eb="50">
      <t>ア</t>
    </rPh>
    <rPh sb="50" eb="52">
      <t>ジュウヨウ</t>
    </rPh>
    <rPh sb="52" eb="53">
      <t>キン</t>
    </rPh>
    <rPh sb="53" eb="54">
      <t>トウ</t>
    </rPh>
    <phoneticPr fontId="2"/>
  </si>
  <si>
    <t>単年度赤字額</t>
    <rPh sb="0" eb="3">
      <t>タンネンド</t>
    </rPh>
    <phoneticPr fontId="2"/>
  </si>
  <si>
    <t>単年度赤字保険者数</t>
    <rPh sb="0" eb="3">
      <t>タンネンド</t>
    </rPh>
    <rPh sb="3" eb="5">
      <t>アカジ</t>
    </rPh>
    <rPh sb="5" eb="8">
      <t>ホケンシャ</t>
    </rPh>
    <phoneticPr fontId="34"/>
  </si>
  <si>
    <t>単年度経常収支額</t>
    <rPh sb="3" eb="5">
      <t>ケイジョウ</t>
    </rPh>
    <rPh sb="5" eb="7">
      <t>シュウシ</t>
    </rPh>
    <rPh sb="7" eb="8">
      <t>ガク</t>
    </rPh>
    <phoneticPr fontId="2"/>
  </si>
  <si>
    <t>赤字保険者数</t>
    <rPh sb="0" eb="2">
      <t>アカジ</t>
    </rPh>
    <rPh sb="2" eb="5">
      <t>ホケンシャ</t>
    </rPh>
    <phoneticPr fontId="34"/>
  </si>
  <si>
    <t>歳入歳出差引残</t>
  </si>
  <si>
    <t>歳出決算額</t>
    <phoneticPr fontId="2"/>
  </si>
  <si>
    <t>歳入決算額</t>
    <phoneticPr fontId="2"/>
  </si>
  <si>
    <t>表８  決算状況（決算収支）</t>
    <phoneticPr fontId="2"/>
  </si>
  <si>
    <t>年度末基金保有額</t>
  </si>
  <si>
    <t>　財政安定化基金貸付金</t>
    <rPh sb="1" eb="3">
      <t>ザイセイ</t>
    </rPh>
    <rPh sb="3" eb="6">
      <t>アンテイカ</t>
    </rPh>
    <rPh sb="6" eb="8">
      <t>キキン</t>
    </rPh>
    <rPh sb="8" eb="10">
      <t>カシツケ</t>
    </rPh>
    <rPh sb="10" eb="11">
      <t>キン</t>
    </rPh>
    <phoneticPr fontId="2"/>
  </si>
  <si>
    <t xml:space="preserve"> 保険給付費等交付金返還金</t>
    <rPh sb="1" eb="3">
      <t>ホケン</t>
    </rPh>
    <rPh sb="3" eb="5">
      <t>キュウフ</t>
    </rPh>
    <rPh sb="5" eb="6">
      <t>ヒ</t>
    </rPh>
    <rPh sb="6" eb="7">
      <t>ナド</t>
    </rPh>
    <rPh sb="7" eb="10">
      <t>コウフキン</t>
    </rPh>
    <rPh sb="10" eb="12">
      <t>ヘンカン</t>
    </rPh>
    <rPh sb="12" eb="13">
      <t>キン</t>
    </rPh>
    <phoneticPr fontId="2"/>
  </si>
  <si>
    <t>計</t>
    <rPh sb="0" eb="1">
      <t>ケイ</t>
    </rPh>
    <phoneticPr fontId="2"/>
  </si>
  <si>
    <t>　その他</t>
    <rPh sb="3" eb="4">
      <t>タ</t>
    </rPh>
    <phoneticPr fontId="2"/>
  </si>
  <si>
    <t>　財政安定化基金支出金繰入金</t>
    <rPh sb="1" eb="3">
      <t>ザイセイ</t>
    </rPh>
    <rPh sb="3" eb="6">
      <t>アンテイカ</t>
    </rPh>
    <rPh sb="6" eb="8">
      <t>キキン</t>
    </rPh>
    <rPh sb="8" eb="10">
      <t>シシュツ</t>
    </rPh>
    <rPh sb="10" eb="11">
      <t>キン</t>
    </rPh>
    <rPh sb="11" eb="13">
      <t>クリイレ</t>
    </rPh>
    <rPh sb="13" eb="14">
      <t>キン</t>
    </rPh>
    <phoneticPr fontId="2"/>
  </si>
  <si>
    <t>　職員給与等繰入金</t>
    <rPh sb="1" eb="3">
      <t>ショクイン</t>
    </rPh>
    <rPh sb="3" eb="5">
      <t>キュウヨ</t>
    </rPh>
    <rPh sb="5" eb="6">
      <t>ナド</t>
    </rPh>
    <rPh sb="6" eb="8">
      <t>クリイレ</t>
    </rPh>
    <rPh sb="8" eb="9">
      <t>キン</t>
    </rPh>
    <phoneticPr fontId="2"/>
  </si>
  <si>
    <t>　高額医療費負担金繰入金</t>
    <rPh sb="1" eb="3">
      <t>コウガク</t>
    </rPh>
    <rPh sb="3" eb="6">
      <t>イリョウヒ</t>
    </rPh>
    <rPh sb="6" eb="9">
      <t>フタンキン</t>
    </rPh>
    <rPh sb="9" eb="11">
      <t>クリイレ</t>
    </rPh>
    <rPh sb="11" eb="12">
      <t>キン</t>
    </rPh>
    <phoneticPr fontId="2"/>
  </si>
  <si>
    <t>　都道府県繰入金</t>
    <rPh sb="1" eb="5">
      <t>トドウフケン</t>
    </rPh>
    <rPh sb="5" eb="7">
      <t>クリイレ</t>
    </rPh>
    <rPh sb="7" eb="8">
      <t>キン</t>
    </rPh>
    <phoneticPr fontId="2"/>
  </si>
  <si>
    <t>　特定健康診査等負担金繰入金</t>
    <rPh sb="1" eb="3">
      <t>トクテイ</t>
    </rPh>
    <rPh sb="3" eb="5">
      <t>ケンコウ</t>
    </rPh>
    <rPh sb="5" eb="7">
      <t>シンサ</t>
    </rPh>
    <rPh sb="7" eb="8">
      <t>ナド</t>
    </rPh>
    <rPh sb="8" eb="10">
      <t>フタン</t>
    </rPh>
    <rPh sb="10" eb="11">
      <t>キン</t>
    </rPh>
    <rPh sb="11" eb="13">
      <t>クリイレ</t>
    </rPh>
    <rPh sb="13" eb="14">
      <t>キン</t>
    </rPh>
    <phoneticPr fontId="2"/>
  </si>
  <si>
    <t>一般会計繰入金</t>
    <rPh sb="0" eb="2">
      <t>イッパン</t>
    </rPh>
    <rPh sb="2" eb="4">
      <t>カイケイ</t>
    </rPh>
    <rPh sb="4" eb="6">
      <t>クリイレ</t>
    </rPh>
    <rPh sb="6" eb="7">
      <t>キン</t>
    </rPh>
    <phoneticPr fontId="2"/>
  </si>
  <si>
    <t>　特別高額医療費共同事業交付金</t>
    <rPh sb="1" eb="3">
      <t>トクベツ</t>
    </rPh>
    <rPh sb="3" eb="5">
      <t>コウガク</t>
    </rPh>
    <rPh sb="5" eb="8">
      <t>イリョウヒ</t>
    </rPh>
    <rPh sb="8" eb="10">
      <t>キョウドウ</t>
    </rPh>
    <rPh sb="10" eb="12">
      <t>ジギョウ</t>
    </rPh>
    <rPh sb="12" eb="15">
      <t>コウフキン</t>
    </rPh>
    <phoneticPr fontId="2"/>
  </si>
  <si>
    <t xml:space="preserve">  前期高齢者交付金</t>
    <rPh sb="2" eb="4">
      <t>ゼンキ</t>
    </rPh>
    <rPh sb="4" eb="7">
      <t>コウレイシャ</t>
    </rPh>
    <rPh sb="7" eb="10">
      <t>コウフキン</t>
    </rPh>
    <phoneticPr fontId="34"/>
  </si>
  <si>
    <t xml:space="preserve">  その他の支出</t>
  </si>
  <si>
    <t>　療養給付費等交付金</t>
    <rPh sb="1" eb="3">
      <t>リョウヨウ</t>
    </rPh>
    <rPh sb="3" eb="5">
      <t>キュウフ</t>
    </rPh>
    <rPh sb="5" eb="7">
      <t>ヒナド</t>
    </rPh>
    <rPh sb="7" eb="10">
      <t>コウフキン</t>
    </rPh>
    <phoneticPr fontId="34"/>
  </si>
  <si>
    <t xml:space="preserve"> 特定健康診査等負担金償還金</t>
    <rPh sb="1" eb="3">
      <t>トクテイ</t>
    </rPh>
    <rPh sb="3" eb="5">
      <t>ケンコウ</t>
    </rPh>
    <rPh sb="5" eb="7">
      <t>シンサ</t>
    </rPh>
    <rPh sb="7" eb="8">
      <t>ナド</t>
    </rPh>
    <rPh sb="8" eb="11">
      <t>フタンキン</t>
    </rPh>
    <rPh sb="11" eb="14">
      <t>ショウカンキン</t>
    </rPh>
    <phoneticPr fontId="2"/>
  </si>
  <si>
    <t>国庫補助金計</t>
    <rPh sb="0" eb="2">
      <t>コッコ</t>
    </rPh>
    <rPh sb="2" eb="5">
      <t>ホジョキン</t>
    </rPh>
    <rPh sb="5" eb="6">
      <t>ケイ</t>
    </rPh>
    <phoneticPr fontId="34"/>
  </si>
  <si>
    <t xml:space="preserve"> 療養給付費等交付金償還金</t>
    <rPh sb="1" eb="3">
      <t>リョウヨウ</t>
    </rPh>
    <rPh sb="3" eb="5">
      <t>キュウフ</t>
    </rPh>
    <rPh sb="5" eb="7">
      <t>ヒナド</t>
    </rPh>
    <rPh sb="7" eb="10">
      <t>コウフキン</t>
    </rPh>
    <rPh sb="10" eb="13">
      <t>ショウカンキン</t>
    </rPh>
    <phoneticPr fontId="2"/>
  </si>
  <si>
    <t xml:space="preserve"> 療養給付費等負担金償還金</t>
    <rPh sb="1" eb="3">
      <t>リョウヨウ</t>
    </rPh>
    <rPh sb="3" eb="5">
      <t>キュウフ</t>
    </rPh>
    <rPh sb="5" eb="7">
      <t>ヒナド</t>
    </rPh>
    <rPh sb="7" eb="10">
      <t>フタンキン</t>
    </rPh>
    <rPh sb="10" eb="13">
      <t>ショウカンキン</t>
    </rPh>
    <phoneticPr fontId="2"/>
  </si>
  <si>
    <t>償還金及び還付付加金</t>
    <rPh sb="0" eb="3">
      <t>ショウカンキン</t>
    </rPh>
    <rPh sb="3" eb="4">
      <t>オヨ</t>
    </rPh>
    <rPh sb="5" eb="7">
      <t>カンプ</t>
    </rPh>
    <rPh sb="7" eb="10">
      <t>フカキン</t>
    </rPh>
    <phoneticPr fontId="2"/>
  </si>
  <si>
    <t>財政安定化基金補助金</t>
    <rPh sb="0" eb="2">
      <t>ザイセイ</t>
    </rPh>
    <rPh sb="2" eb="5">
      <t>アンテイカ</t>
    </rPh>
    <rPh sb="5" eb="7">
      <t>キキン</t>
    </rPh>
    <rPh sb="7" eb="10">
      <t>ホジョキン</t>
    </rPh>
    <phoneticPr fontId="34"/>
  </si>
  <si>
    <t>　保健事業費</t>
    <rPh sb="1" eb="3">
      <t>ホケン</t>
    </rPh>
    <rPh sb="3" eb="6">
      <t>ジギョウヒ</t>
    </rPh>
    <phoneticPr fontId="2"/>
  </si>
  <si>
    <t>保険者努力支援制度交付金</t>
    <rPh sb="0" eb="2">
      <t>ホケン</t>
    </rPh>
    <rPh sb="2" eb="3">
      <t>シャ</t>
    </rPh>
    <rPh sb="3" eb="5">
      <t>ドリョク</t>
    </rPh>
    <rPh sb="5" eb="7">
      <t>シエン</t>
    </rPh>
    <rPh sb="7" eb="9">
      <t>セイド</t>
    </rPh>
    <rPh sb="9" eb="12">
      <t>コウフキン</t>
    </rPh>
    <phoneticPr fontId="2"/>
  </si>
  <si>
    <t>　財政安定化基金交付金</t>
    <rPh sb="1" eb="3">
      <t>ザイセイ</t>
    </rPh>
    <rPh sb="3" eb="6">
      <t>アンテイカ</t>
    </rPh>
    <rPh sb="6" eb="8">
      <t>キキン</t>
    </rPh>
    <rPh sb="8" eb="11">
      <t>コウフキン</t>
    </rPh>
    <phoneticPr fontId="2"/>
  </si>
  <si>
    <t>特別調整交付金</t>
    <rPh sb="0" eb="2">
      <t>トクベツ</t>
    </rPh>
    <rPh sb="2" eb="4">
      <t>チョウセイ</t>
    </rPh>
    <rPh sb="4" eb="7">
      <t>コウフキン</t>
    </rPh>
    <phoneticPr fontId="2"/>
  </si>
  <si>
    <t>普通調整交付金</t>
    <rPh sb="0" eb="2">
      <t>フツウ</t>
    </rPh>
    <rPh sb="2" eb="4">
      <t>チョウセイ</t>
    </rPh>
    <rPh sb="4" eb="7">
      <t>コウフキン</t>
    </rPh>
    <phoneticPr fontId="34"/>
  </si>
  <si>
    <t>国庫補助金</t>
    <rPh sb="0" eb="2">
      <t>コッコ</t>
    </rPh>
    <rPh sb="2" eb="5">
      <t>ホジョキン</t>
    </rPh>
    <phoneticPr fontId="2"/>
  </si>
  <si>
    <t xml:space="preserve"> 事務費拠出金</t>
    <rPh sb="1" eb="3">
      <t>ジム</t>
    </rPh>
    <rPh sb="3" eb="4">
      <t>ヒ</t>
    </rPh>
    <rPh sb="4" eb="6">
      <t>キョシュツ</t>
    </rPh>
    <rPh sb="6" eb="7">
      <t>キン</t>
    </rPh>
    <phoneticPr fontId="2"/>
  </si>
  <si>
    <t>国庫負担金計</t>
    <rPh sb="0" eb="2">
      <t>コッコ</t>
    </rPh>
    <rPh sb="2" eb="4">
      <t>フタン</t>
    </rPh>
    <rPh sb="4" eb="5">
      <t>キン</t>
    </rPh>
    <rPh sb="5" eb="6">
      <t>ケイ</t>
    </rPh>
    <phoneticPr fontId="34"/>
  </si>
  <si>
    <t xml:space="preserve"> 事業費拠出金</t>
    <rPh sb="1" eb="4">
      <t>ジギョウヒ</t>
    </rPh>
    <rPh sb="4" eb="6">
      <t>キョシュツ</t>
    </rPh>
    <rPh sb="6" eb="7">
      <t>キン</t>
    </rPh>
    <phoneticPr fontId="2"/>
  </si>
  <si>
    <t>特別高額医療費共同事業</t>
    <rPh sb="0" eb="2">
      <t>トクベツ</t>
    </rPh>
    <rPh sb="2" eb="4">
      <t>コウガク</t>
    </rPh>
    <rPh sb="4" eb="7">
      <t>イリョウヒ</t>
    </rPh>
    <rPh sb="7" eb="9">
      <t>キョウドウ</t>
    </rPh>
    <rPh sb="9" eb="11">
      <t>ジギョウ</t>
    </rPh>
    <phoneticPr fontId="2"/>
  </si>
  <si>
    <t>財政安定化基金負担金</t>
    <rPh sb="0" eb="2">
      <t>ザイセイ</t>
    </rPh>
    <rPh sb="2" eb="5">
      <t>アンテイカ</t>
    </rPh>
    <rPh sb="5" eb="7">
      <t>キキン</t>
    </rPh>
    <rPh sb="7" eb="10">
      <t>フタンキン</t>
    </rPh>
    <phoneticPr fontId="34"/>
  </si>
  <si>
    <t>特定健康診査等負担金</t>
    <rPh sb="0" eb="2">
      <t>トクテイ</t>
    </rPh>
    <rPh sb="2" eb="4">
      <t>ケンコウ</t>
    </rPh>
    <rPh sb="4" eb="6">
      <t>シンサ</t>
    </rPh>
    <rPh sb="6" eb="7">
      <t>ナド</t>
    </rPh>
    <rPh sb="7" eb="10">
      <t>フタンキン</t>
    </rPh>
    <phoneticPr fontId="34"/>
  </si>
  <si>
    <t xml:space="preserve"> 事務費拠出金</t>
    <rPh sb="1" eb="3">
      <t>ジム</t>
    </rPh>
    <rPh sb="3" eb="4">
      <t>ヒ</t>
    </rPh>
    <rPh sb="4" eb="7">
      <t>キョシュツキン</t>
    </rPh>
    <phoneticPr fontId="34"/>
  </si>
  <si>
    <t>特別高額医療共同事業負担金</t>
    <rPh sb="0" eb="2">
      <t>トクベツ</t>
    </rPh>
    <rPh sb="2" eb="4">
      <t>コウガク</t>
    </rPh>
    <rPh sb="4" eb="6">
      <t>イリョウ</t>
    </rPh>
    <rPh sb="6" eb="8">
      <t>キョウドウ</t>
    </rPh>
    <rPh sb="8" eb="10">
      <t>ジギョウ</t>
    </rPh>
    <rPh sb="10" eb="13">
      <t>フタンキン</t>
    </rPh>
    <phoneticPr fontId="36"/>
  </si>
  <si>
    <t xml:space="preserve"> 病床転換支援金</t>
    <rPh sb="1" eb="3">
      <t>ビョウショウ</t>
    </rPh>
    <rPh sb="3" eb="5">
      <t>テンカン</t>
    </rPh>
    <rPh sb="5" eb="8">
      <t>シエンキン</t>
    </rPh>
    <phoneticPr fontId="34"/>
  </si>
  <si>
    <t>病床転換支援金等</t>
    <rPh sb="0" eb="2">
      <t>ビョウショウ</t>
    </rPh>
    <rPh sb="2" eb="4">
      <t>テンカン</t>
    </rPh>
    <rPh sb="4" eb="8">
      <t>シエンキンナド</t>
    </rPh>
    <phoneticPr fontId="2"/>
  </si>
  <si>
    <t>高額医療費負担金</t>
    <rPh sb="0" eb="2">
      <t>コウガク</t>
    </rPh>
    <rPh sb="2" eb="5">
      <t>イリョウヒ</t>
    </rPh>
    <rPh sb="5" eb="7">
      <t>フタン</t>
    </rPh>
    <rPh sb="7" eb="8">
      <t>キン</t>
    </rPh>
    <phoneticPr fontId="36"/>
  </si>
  <si>
    <t>　介護納付金</t>
    <rPh sb="1" eb="3">
      <t>カイゴ</t>
    </rPh>
    <rPh sb="3" eb="6">
      <t>ノウフキン</t>
    </rPh>
    <phoneticPr fontId="2"/>
  </si>
  <si>
    <t>療養給付費等負担金</t>
    <phoneticPr fontId="34"/>
  </si>
  <si>
    <t>国庫負担金</t>
    <rPh sb="0" eb="2">
      <t>コッコ</t>
    </rPh>
    <rPh sb="2" eb="4">
      <t>フタン</t>
    </rPh>
    <rPh sb="4" eb="5">
      <t>キン</t>
    </rPh>
    <phoneticPr fontId="2"/>
  </si>
  <si>
    <t>国庫支出金</t>
    <rPh sb="0" eb="2">
      <t>コッコ</t>
    </rPh>
    <rPh sb="2" eb="4">
      <t>シシュツ</t>
    </rPh>
    <rPh sb="4" eb="5">
      <t>キン</t>
    </rPh>
    <phoneticPr fontId="2"/>
  </si>
  <si>
    <t xml:space="preserve">  財政安定化基金負担金</t>
    <rPh sb="2" eb="4">
      <t>ザイセイ</t>
    </rPh>
    <rPh sb="4" eb="7">
      <t>アンテイカ</t>
    </rPh>
    <rPh sb="7" eb="9">
      <t>キキン</t>
    </rPh>
    <rPh sb="9" eb="12">
      <t>フタンキン</t>
    </rPh>
    <phoneticPr fontId="34"/>
  </si>
  <si>
    <t xml:space="preserve"> 前期高齢者納付金</t>
    <rPh sb="1" eb="3">
      <t>ゼンキ</t>
    </rPh>
    <rPh sb="3" eb="6">
      <t>コウレイシャ</t>
    </rPh>
    <rPh sb="6" eb="9">
      <t>ノウフキン</t>
    </rPh>
    <phoneticPr fontId="34"/>
  </si>
  <si>
    <t>前期高齢者納付金等</t>
    <rPh sb="0" eb="2">
      <t>ゼンキ</t>
    </rPh>
    <rPh sb="2" eb="5">
      <t>コウレイシャ</t>
    </rPh>
    <rPh sb="5" eb="8">
      <t>ノウフキン</t>
    </rPh>
    <rPh sb="8" eb="9">
      <t>トウ</t>
    </rPh>
    <phoneticPr fontId="2"/>
  </si>
  <si>
    <t>後期高齢者支援金等分計</t>
    <rPh sb="0" eb="2">
      <t>コウキ</t>
    </rPh>
    <rPh sb="2" eb="5">
      <t>コウレイシャ</t>
    </rPh>
    <rPh sb="5" eb="8">
      <t>シエンキン</t>
    </rPh>
    <rPh sb="8" eb="9">
      <t>ナド</t>
    </rPh>
    <rPh sb="9" eb="10">
      <t>ブン</t>
    </rPh>
    <rPh sb="10" eb="11">
      <t>ケイ</t>
    </rPh>
    <phoneticPr fontId="2"/>
  </si>
  <si>
    <t xml:space="preserve"> 後期高齢者支援金</t>
    <rPh sb="1" eb="3">
      <t>コウキ</t>
    </rPh>
    <rPh sb="3" eb="6">
      <t>コウレイシャ</t>
    </rPh>
    <rPh sb="6" eb="9">
      <t>シエンキン</t>
    </rPh>
    <phoneticPr fontId="34"/>
  </si>
  <si>
    <t>後期高齢者支援金等</t>
    <rPh sb="0" eb="2">
      <t>コウキ</t>
    </rPh>
    <rPh sb="2" eb="5">
      <t>コウレイシャ</t>
    </rPh>
    <rPh sb="5" eb="8">
      <t>シエンキン</t>
    </rPh>
    <rPh sb="8" eb="9">
      <t>ナド</t>
    </rPh>
    <phoneticPr fontId="2"/>
  </si>
  <si>
    <t>退職被保険者等分</t>
    <rPh sb="0" eb="2">
      <t>タイショク</t>
    </rPh>
    <rPh sb="2" eb="6">
      <t>ヒホケンシャ</t>
    </rPh>
    <rPh sb="6" eb="7">
      <t>ナド</t>
    </rPh>
    <rPh sb="7" eb="8">
      <t>ブン</t>
    </rPh>
    <phoneticPr fontId="2"/>
  </si>
  <si>
    <t>計</t>
    <phoneticPr fontId="34"/>
  </si>
  <si>
    <t>一般被保険者分</t>
    <rPh sb="0" eb="2">
      <t>イッパン</t>
    </rPh>
    <rPh sb="2" eb="3">
      <t>ヒ</t>
    </rPh>
    <rPh sb="3" eb="5">
      <t>ホケン</t>
    </rPh>
    <rPh sb="5" eb="6">
      <t>シャ</t>
    </rPh>
    <rPh sb="6" eb="7">
      <t>ブン</t>
    </rPh>
    <phoneticPr fontId="34"/>
  </si>
  <si>
    <t>後期高齢者支援金等分</t>
    <rPh sb="0" eb="2">
      <t>コウキ</t>
    </rPh>
    <rPh sb="2" eb="5">
      <t>コウレイシャ</t>
    </rPh>
    <rPh sb="5" eb="8">
      <t>シエンキン</t>
    </rPh>
    <rPh sb="8" eb="9">
      <t>ナド</t>
    </rPh>
    <rPh sb="9" eb="10">
      <t>ブン</t>
    </rPh>
    <phoneticPr fontId="34"/>
  </si>
  <si>
    <t xml:space="preserve"> 特別交付金</t>
    <rPh sb="1" eb="3">
      <t>トクベツ</t>
    </rPh>
    <rPh sb="3" eb="6">
      <t>コウフキン</t>
    </rPh>
    <phoneticPr fontId="34"/>
  </si>
  <si>
    <t>医療給付費分計</t>
    <rPh sb="0" eb="1">
      <t>イ</t>
    </rPh>
    <rPh sb="1" eb="2">
      <t>リョウ</t>
    </rPh>
    <rPh sb="2" eb="3">
      <t>キュウ</t>
    </rPh>
    <rPh sb="3" eb="4">
      <t>ヅケ</t>
    </rPh>
    <rPh sb="4" eb="5">
      <t>ヒ</t>
    </rPh>
    <rPh sb="5" eb="6">
      <t>ブン</t>
    </rPh>
    <rPh sb="6" eb="7">
      <t>ケイ</t>
    </rPh>
    <phoneticPr fontId="34"/>
  </si>
  <si>
    <t xml:space="preserve"> 普通交付金</t>
    <rPh sb="1" eb="3">
      <t>フツウ</t>
    </rPh>
    <rPh sb="3" eb="6">
      <t>コウフキン</t>
    </rPh>
    <phoneticPr fontId="34"/>
  </si>
  <si>
    <t>保険給付費等交付金</t>
    <rPh sb="0" eb="2">
      <t>ホケン</t>
    </rPh>
    <rPh sb="2" eb="4">
      <t>キュウフ</t>
    </rPh>
    <rPh sb="4" eb="6">
      <t>ヒナド</t>
    </rPh>
    <rPh sb="6" eb="9">
      <t>コウフキン</t>
    </rPh>
    <phoneticPr fontId="2"/>
  </si>
  <si>
    <t>医療給付費</t>
    <rPh sb="0" eb="2">
      <t>イリョウ</t>
    </rPh>
    <rPh sb="2" eb="4">
      <t>キュウフ</t>
    </rPh>
    <rPh sb="4" eb="5">
      <t>ヒ</t>
    </rPh>
    <phoneticPr fontId="34"/>
  </si>
  <si>
    <t>千円</t>
    <rPh sb="0" eb="2">
      <t>センエン</t>
    </rPh>
    <phoneticPr fontId="2"/>
  </si>
  <si>
    <t>事業費納付金</t>
    <rPh sb="0" eb="3">
      <t>ジギョウヒ</t>
    </rPh>
    <rPh sb="3" eb="6">
      <t>ノウフキン</t>
    </rPh>
    <phoneticPr fontId="2"/>
  </si>
  <si>
    <t>分担金及び負担金</t>
    <rPh sb="0" eb="3">
      <t>ブンタンキン</t>
    </rPh>
    <rPh sb="3" eb="4">
      <t>オヨ</t>
    </rPh>
    <rPh sb="5" eb="8">
      <t>フタンキン</t>
    </rPh>
    <phoneticPr fontId="2"/>
  </si>
  <si>
    <t>R３決算額</t>
    <rPh sb="0" eb="1">
      <t>ガン</t>
    </rPh>
    <rPh sb="2" eb="4">
      <t>ケッサン</t>
    </rPh>
    <rPh sb="3" eb="4">
      <t>ガク</t>
    </rPh>
    <phoneticPr fontId="2"/>
  </si>
  <si>
    <t>R２決算額</t>
    <rPh sb="0" eb="1">
      <t>ガン</t>
    </rPh>
    <rPh sb="2" eb="4">
      <t>ケッサン</t>
    </rPh>
    <rPh sb="3" eb="4">
      <t>ガク</t>
    </rPh>
    <phoneticPr fontId="2"/>
  </si>
  <si>
    <t>表10　令和３年度国保特別会計事業勘定決算状況（県）</t>
    <rPh sb="4" eb="6">
      <t>レイワ</t>
    </rPh>
    <rPh sb="7" eb="9">
      <t>ネンド</t>
    </rPh>
    <rPh sb="8" eb="9">
      <t>ド</t>
    </rPh>
    <rPh sb="24" eb="25">
      <t>ケン</t>
    </rPh>
    <rPh sb="25" eb="26">
      <t>チョウソン</t>
    </rPh>
    <phoneticPr fontId="34"/>
  </si>
  <si>
    <t>そ  の  他</t>
    <phoneticPr fontId="18"/>
  </si>
  <si>
    <t>総務費</t>
    <rPh sb="0" eb="3">
      <t>ソウムヒ</t>
    </rPh>
    <phoneticPr fontId="18"/>
  </si>
  <si>
    <t>介護納付金</t>
    <rPh sb="0" eb="2">
      <t>カイゴ</t>
    </rPh>
    <rPh sb="2" eb="5">
      <t>ノウフキン</t>
    </rPh>
    <phoneticPr fontId="18"/>
  </si>
  <si>
    <t>保健事業費</t>
    <rPh sb="0" eb="2">
      <t>ホケン</t>
    </rPh>
    <rPh sb="2" eb="5">
      <t>ジギョウヒ</t>
    </rPh>
    <phoneticPr fontId="18"/>
  </si>
  <si>
    <t>国民健康保険事業費納付金</t>
    <rPh sb="0" eb="2">
      <t>コクミン</t>
    </rPh>
    <rPh sb="2" eb="4">
      <t>ケンコウ</t>
    </rPh>
    <rPh sb="4" eb="6">
      <t>ホケン</t>
    </rPh>
    <rPh sb="6" eb="9">
      <t>ジギョウヒ</t>
    </rPh>
    <rPh sb="9" eb="12">
      <t>ノウフキン</t>
    </rPh>
    <phoneticPr fontId="18"/>
  </si>
  <si>
    <t>保険給付費</t>
    <phoneticPr fontId="18"/>
  </si>
  <si>
    <t>歳出合計</t>
    <rPh sb="0" eb="2">
      <t>サイシュツ</t>
    </rPh>
    <rPh sb="2" eb="4">
      <t>ゴウケイ</t>
    </rPh>
    <phoneticPr fontId="18"/>
  </si>
  <si>
    <t>その他</t>
    <rPh sb="2" eb="3">
      <t>タ</t>
    </rPh>
    <phoneticPr fontId="18"/>
  </si>
  <si>
    <t>基盤分</t>
    <rPh sb="2" eb="3">
      <t>ブン</t>
    </rPh>
    <phoneticPr fontId="18"/>
  </si>
  <si>
    <t>県支出金</t>
    <rPh sb="0" eb="1">
      <t>ケン</t>
    </rPh>
    <rPh sb="1" eb="4">
      <t>シシュツキン</t>
    </rPh>
    <phoneticPr fontId="18"/>
  </si>
  <si>
    <t>療養給付費交付金</t>
    <rPh sb="0" eb="2">
      <t>リョウヨウ</t>
    </rPh>
    <rPh sb="2" eb="4">
      <t>キュウフ</t>
    </rPh>
    <rPh sb="4" eb="5">
      <t>ヒ</t>
    </rPh>
    <rPh sb="5" eb="8">
      <t>コウフキン</t>
    </rPh>
    <phoneticPr fontId="18"/>
  </si>
  <si>
    <t>共同事業交付金</t>
    <rPh sb="0" eb="2">
      <t>キョウドウ</t>
    </rPh>
    <rPh sb="2" eb="4">
      <t>ジギョウ</t>
    </rPh>
    <rPh sb="4" eb="7">
      <t>コウフキン</t>
    </rPh>
    <phoneticPr fontId="18"/>
  </si>
  <si>
    <t>前期高齢者交付金</t>
    <rPh sb="0" eb="2">
      <t>ゼンキ</t>
    </rPh>
    <rPh sb="2" eb="5">
      <t>コウレイシャ</t>
    </rPh>
    <rPh sb="5" eb="8">
      <t>コウフキン</t>
    </rPh>
    <phoneticPr fontId="18"/>
  </si>
  <si>
    <t>国保料（税）</t>
    <rPh sb="0" eb="2">
      <t>コクホ</t>
    </rPh>
    <rPh sb="2" eb="3">
      <t>リョウ</t>
    </rPh>
    <rPh sb="4" eb="5">
      <t>ゼイ</t>
    </rPh>
    <phoneticPr fontId="18"/>
  </si>
  <si>
    <t>歳入合計</t>
    <rPh sb="0" eb="2">
      <t>サイニュウ</t>
    </rPh>
    <rPh sb="2" eb="4">
      <t>ゴウケイ</t>
    </rPh>
    <phoneticPr fontId="18"/>
  </si>
  <si>
    <t>単位：百万円</t>
    <rPh sb="0" eb="2">
      <t>タンイ</t>
    </rPh>
    <rPh sb="3" eb="5">
      <t>ヒャクマン</t>
    </rPh>
    <rPh sb="5" eb="6">
      <t>エン</t>
    </rPh>
    <phoneticPr fontId="18"/>
  </si>
  <si>
    <t>一般会計繰入金(基盤・直診を除く)</t>
    <rPh sb="0" eb="2">
      <t>イッパン</t>
    </rPh>
    <rPh sb="2" eb="4">
      <t>カイケイ</t>
    </rPh>
    <rPh sb="4" eb="6">
      <t>クリイレ</t>
    </rPh>
    <rPh sb="6" eb="7">
      <t>キン</t>
    </rPh>
    <rPh sb="11" eb="12">
      <t>チョク</t>
    </rPh>
    <rPh sb="12" eb="13">
      <t>ミ</t>
    </rPh>
    <rPh sb="14" eb="15">
      <t>ノゾ</t>
    </rPh>
    <phoneticPr fontId="18"/>
  </si>
  <si>
    <t>（千円）</t>
    <rPh sb="1" eb="3">
      <t>センエン</t>
    </rPh>
    <phoneticPr fontId="18"/>
  </si>
  <si>
    <t>合計</t>
    <rPh sb="0" eb="2">
      <t>ゴウケイ</t>
    </rPh>
    <phoneticPr fontId="18"/>
  </si>
  <si>
    <t>後期高齢者支援金等</t>
    <rPh sb="0" eb="2">
      <t>コウキ</t>
    </rPh>
    <rPh sb="2" eb="5">
      <t>コウレイシャ</t>
    </rPh>
    <rPh sb="5" eb="8">
      <t>シエンキン</t>
    </rPh>
    <rPh sb="8" eb="9">
      <t>トウ</t>
    </rPh>
    <phoneticPr fontId="18"/>
  </si>
  <si>
    <t>保健事業費</t>
    <phoneticPr fontId="18"/>
  </si>
  <si>
    <t>共同事業拠出金</t>
    <rPh sb="0" eb="2">
      <t>キョウドウ</t>
    </rPh>
    <rPh sb="2" eb="4">
      <t>ジギョウ</t>
    </rPh>
    <rPh sb="4" eb="7">
      <t>キョシュツキン</t>
    </rPh>
    <phoneticPr fontId="18"/>
  </si>
  <si>
    <t>国民健康保険事業費納付金</t>
    <rPh sb="0" eb="12">
      <t>コクミンケンコウホケンジギョウヒノウフキン</t>
    </rPh>
    <phoneticPr fontId="18"/>
  </si>
  <si>
    <t>総務費</t>
    <rPh sb="1" eb="2">
      <t>ム</t>
    </rPh>
    <phoneticPr fontId="18"/>
  </si>
  <si>
    <t>繰越金</t>
    <rPh sb="0" eb="3">
      <t>クリコシキン</t>
    </rPh>
    <phoneticPr fontId="18"/>
  </si>
  <si>
    <t>繰入金</t>
    <rPh sb="0" eb="3">
      <t>クリイレキン</t>
    </rPh>
    <phoneticPr fontId="18"/>
  </si>
  <si>
    <t>療給交付金</t>
    <rPh sb="0" eb="1">
      <t>リョウ</t>
    </rPh>
    <rPh sb="1" eb="2">
      <t>キュウ</t>
    </rPh>
    <rPh sb="2" eb="5">
      <t>コウフキン</t>
    </rPh>
    <phoneticPr fontId="18"/>
  </si>
  <si>
    <t>国庫支出金</t>
    <phoneticPr fontId="18"/>
  </si>
  <si>
    <t>国保料（税）</t>
    <phoneticPr fontId="18"/>
  </si>
  <si>
    <t>２</t>
  </si>
  <si>
    <t>科目別構成比の推移</t>
    <rPh sb="0" eb="2">
      <t>カモク</t>
    </rPh>
    <rPh sb="2" eb="3">
      <t>ベツ</t>
    </rPh>
    <rPh sb="3" eb="6">
      <t>コウセイヒ</t>
    </rPh>
    <rPh sb="7" eb="9">
      <t>スイイ</t>
    </rPh>
    <phoneticPr fontId="18"/>
  </si>
  <si>
    <t>前期高齢者納付金等</t>
    <rPh sb="0" eb="2">
      <t>ゼンキ</t>
    </rPh>
    <rPh sb="2" eb="5">
      <t>コウレイシャ</t>
    </rPh>
    <rPh sb="5" eb="8">
      <t>ノウフキン</t>
    </rPh>
    <rPh sb="8" eb="9">
      <t>ナド</t>
    </rPh>
    <phoneticPr fontId="18"/>
  </si>
  <si>
    <t>事業費納付金</t>
    <rPh sb="0" eb="3">
      <t>ジギョウヒ</t>
    </rPh>
    <rPh sb="3" eb="6">
      <t>ノウフキン</t>
    </rPh>
    <phoneticPr fontId="18"/>
  </si>
  <si>
    <t>一般会計繰入金</t>
    <rPh sb="0" eb="2">
      <t>イッパン</t>
    </rPh>
    <rPh sb="2" eb="4">
      <t>カイケイ</t>
    </rPh>
    <rPh sb="4" eb="6">
      <t>クリイレ</t>
    </rPh>
    <rPh sb="6" eb="7">
      <t>キン</t>
    </rPh>
    <phoneticPr fontId="18"/>
  </si>
  <si>
    <t>県収納率</t>
    <rPh sb="0" eb="1">
      <t>ケン</t>
    </rPh>
    <rPh sb="1" eb="3">
      <t>シュウノウ</t>
    </rPh>
    <rPh sb="3" eb="4">
      <t>リツ</t>
    </rPh>
    <phoneticPr fontId="18"/>
  </si>
  <si>
    <t>全国数値はe-statまたは年報冊子（厚労省保険局）</t>
    <rPh sb="0" eb="2">
      <t>ゼンコク</t>
    </rPh>
    <rPh sb="2" eb="4">
      <t>スウチ</t>
    </rPh>
    <rPh sb="14" eb="16">
      <t>ネンポウ</t>
    </rPh>
    <rPh sb="16" eb="18">
      <t>サッシ</t>
    </rPh>
    <rPh sb="19" eb="22">
      <t>コウロウショウ</t>
    </rPh>
    <rPh sb="22" eb="24">
      <t>ホケン</t>
    </rPh>
    <rPh sb="24" eb="25">
      <t>キョク</t>
    </rPh>
    <phoneticPr fontId="34"/>
  </si>
  <si>
    <t>元</t>
    <rPh sb="0" eb="1">
      <t>ガン</t>
    </rPh>
    <phoneticPr fontId="34"/>
  </si>
  <si>
    <t>全国収納率</t>
    <rPh sb="0" eb="2">
      <t>ゼンコク</t>
    </rPh>
    <rPh sb="2" eb="5">
      <t>シュウノウリツ</t>
    </rPh>
    <phoneticPr fontId="18"/>
  </si>
  <si>
    <t>県収納率</t>
    <rPh sb="0" eb="1">
      <t>ケン</t>
    </rPh>
    <rPh sb="1" eb="4">
      <t>シュウノウリツ</t>
    </rPh>
    <phoneticPr fontId="18"/>
  </si>
  <si>
    <t>全国一人当たり調定額</t>
    <rPh sb="0" eb="2">
      <t>ゼンコク</t>
    </rPh>
    <rPh sb="2" eb="5">
      <t>ヒトリア</t>
    </rPh>
    <rPh sb="7" eb="10">
      <t>チョウテイガク</t>
    </rPh>
    <phoneticPr fontId="18"/>
  </si>
  <si>
    <t>県一人当たり調定額</t>
    <rPh sb="0" eb="1">
      <t>ケン</t>
    </rPh>
    <rPh sb="1" eb="4">
      <t>ヒトリア</t>
    </rPh>
    <rPh sb="6" eb="9">
      <t>チョウテイガク</t>
    </rPh>
    <phoneticPr fontId="18"/>
  </si>
  <si>
    <t>県一世帯当たり調定額</t>
    <rPh sb="0" eb="1">
      <t>ケン</t>
    </rPh>
    <rPh sb="1" eb="2">
      <t>イッ</t>
    </rPh>
    <rPh sb="2" eb="4">
      <t>セタイ</t>
    </rPh>
    <rPh sb="4" eb="5">
      <t>ア</t>
    </rPh>
    <rPh sb="7" eb="10">
      <t>チョウテイガク</t>
    </rPh>
    <phoneticPr fontId="18"/>
  </si>
  <si>
    <t>市町村保険者のみ</t>
    <rPh sb="0" eb="3">
      <t>シチョウソン</t>
    </rPh>
    <rPh sb="3" eb="6">
      <t>ホケンジャ</t>
    </rPh>
    <phoneticPr fontId="34"/>
  </si>
  <si>
    <t>組合</t>
    <rPh sb="0" eb="2">
      <t>クミアイ</t>
    </rPh>
    <phoneticPr fontId="34"/>
  </si>
  <si>
    <t>組    合</t>
  </si>
  <si>
    <t>3</t>
    <phoneticPr fontId="34"/>
  </si>
  <si>
    <t>市町村</t>
    <rPh sb="0" eb="3">
      <t>シチョウソン</t>
    </rPh>
    <phoneticPr fontId="34"/>
  </si>
  <si>
    <t>市 町 村</t>
  </si>
  <si>
    <t>現年度退職収納額</t>
    <rPh sb="0" eb="1">
      <t>ゲン</t>
    </rPh>
    <rPh sb="1" eb="3">
      <t>ネンド</t>
    </rPh>
    <rPh sb="3" eb="5">
      <t>タイショク</t>
    </rPh>
    <rPh sb="5" eb="7">
      <t>シュウノウ</t>
    </rPh>
    <rPh sb="7" eb="8">
      <t>ガク</t>
    </rPh>
    <phoneticPr fontId="34"/>
  </si>
  <si>
    <t>現年度一般収納額</t>
    <rPh sb="0" eb="1">
      <t>ゲン</t>
    </rPh>
    <rPh sb="1" eb="3">
      <t>ネンド</t>
    </rPh>
    <rPh sb="3" eb="5">
      <t>イッパン</t>
    </rPh>
    <rPh sb="5" eb="7">
      <t>シュウノウ</t>
    </rPh>
    <rPh sb="7" eb="8">
      <t>ガク</t>
    </rPh>
    <phoneticPr fontId="34"/>
  </si>
  <si>
    <t>被保険者数</t>
    <rPh sb="0" eb="4">
      <t>ヒホケンシャ</t>
    </rPh>
    <rPh sb="4" eb="5">
      <t>スウ</t>
    </rPh>
    <phoneticPr fontId="34"/>
  </si>
  <si>
    <t>世帯数</t>
    <rPh sb="0" eb="3">
      <t>セタイスウ</t>
    </rPh>
    <phoneticPr fontId="34"/>
  </si>
  <si>
    <t>収納率の計算出</t>
    <rPh sb="0" eb="2">
      <t>シュウノウ</t>
    </rPh>
    <rPh sb="2" eb="3">
      <t>リツ</t>
    </rPh>
    <rPh sb="4" eb="5">
      <t>ケイ</t>
    </rPh>
    <rPh sb="5" eb="7">
      <t>サンシュツ</t>
    </rPh>
    <phoneticPr fontId="34"/>
  </si>
  <si>
    <t>一人あたり～の算出（Ａ表年度平均）</t>
    <rPh sb="0" eb="2">
      <t>ヒトリ</t>
    </rPh>
    <rPh sb="7" eb="9">
      <t>サンシュツ</t>
    </rPh>
    <phoneticPr fontId="34"/>
  </si>
  <si>
    <t>30</t>
  </si>
  <si>
    <t>29</t>
  </si>
  <si>
    <t xml:space="preserve">     %</t>
  </si>
  <si>
    <t>円</t>
  </si>
  <si>
    <t xml:space="preserve">       %</t>
  </si>
  <si>
    <t>（年度末）</t>
  </si>
  <si>
    <t>滞 納 分</t>
  </si>
  <si>
    <t>現年度分</t>
  </si>
  <si>
    <t>未  収  額</t>
  </si>
  <si>
    <t>区   分</t>
  </si>
  <si>
    <t>（現 年 度 分）</t>
  </si>
  <si>
    <t>収   納   率</t>
  </si>
  <si>
    <t>一人当たり調定額</t>
  </si>
  <si>
    <t>一世帯当たり調定額</t>
  </si>
  <si>
    <t>調   定   額</t>
  </si>
  <si>
    <t>　　　</t>
    <phoneticPr fontId="34"/>
  </si>
  <si>
    <t xml:space="preserve"> イ</t>
    <phoneticPr fontId="34"/>
  </si>
  <si>
    <t xml:space="preserve"> ア</t>
    <phoneticPr fontId="34"/>
  </si>
  <si>
    <t>４ 保険料（税）の状況</t>
    <rPh sb="2" eb="5">
      <t>ホケンリョウ</t>
    </rPh>
    <rPh sb="6" eb="7">
      <t>ゼイ</t>
    </rPh>
    <phoneticPr fontId="34"/>
  </si>
  <si>
    <t>件数</t>
    <rPh sb="0" eb="2">
      <t>ケンスウ</t>
    </rPh>
    <phoneticPr fontId="18"/>
  </si>
  <si>
    <t>第19表</t>
    <rPh sb="0" eb="1">
      <t>ダイ</t>
    </rPh>
    <rPh sb="3" eb="4">
      <t>ヒョウ</t>
    </rPh>
    <phoneticPr fontId="18"/>
  </si>
  <si>
    <t>歯科</t>
    <rPh sb="0" eb="2">
      <t>シカ</t>
    </rPh>
    <phoneticPr fontId="18"/>
  </si>
  <si>
    <t>入院外</t>
    <rPh sb="0" eb="2">
      <t>ニュウイン</t>
    </rPh>
    <rPh sb="2" eb="3">
      <t>ガイ</t>
    </rPh>
    <phoneticPr fontId="18"/>
  </si>
  <si>
    <t>入院</t>
    <rPh sb="0" eb="2">
      <t>ニュウイン</t>
    </rPh>
    <phoneticPr fontId="18"/>
  </si>
  <si>
    <t>年間平均被保険者数</t>
    <rPh sb="0" eb="2">
      <t>ネンカン</t>
    </rPh>
    <rPh sb="2" eb="4">
      <t>ヘイキン</t>
    </rPh>
    <rPh sb="4" eb="8">
      <t>ヒホケンシャ</t>
    </rPh>
    <rPh sb="8" eb="9">
      <t>スウ</t>
    </rPh>
    <phoneticPr fontId="18"/>
  </si>
  <si>
    <t>歯　　科</t>
    <rPh sb="0" eb="1">
      <t>ハ</t>
    </rPh>
    <rPh sb="3" eb="4">
      <t>カ</t>
    </rPh>
    <phoneticPr fontId="18"/>
  </si>
  <si>
    <t>入 院 外</t>
    <rPh sb="0" eb="1">
      <t>イリ</t>
    </rPh>
    <rPh sb="2" eb="3">
      <t>イン</t>
    </rPh>
    <rPh sb="4" eb="5">
      <t>ガイ</t>
    </rPh>
    <phoneticPr fontId="18"/>
  </si>
  <si>
    <t>入　　院</t>
    <rPh sb="0" eb="1">
      <t>イリ</t>
    </rPh>
    <rPh sb="3" eb="4">
      <t>イン</t>
    </rPh>
    <phoneticPr fontId="18"/>
  </si>
  <si>
    <t>（３）　退職被保険者等分</t>
    <rPh sb="4" eb="6">
      <t>タイショク</t>
    </rPh>
    <rPh sb="6" eb="7">
      <t>ヒ</t>
    </rPh>
    <rPh sb="7" eb="9">
      <t>ホケン</t>
    </rPh>
    <rPh sb="9" eb="10">
      <t>ジャ</t>
    </rPh>
    <rPh sb="10" eb="11">
      <t>トウ</t>
    </rPh>
    <rPh sb="11" eb="12">
      <t>ブン</t>
    </rPh>
    <phoneticPr fontId="18"/>
  </si>
  <si>
    <t>第15表</t>
    <rPh sb="0" eb="1">
      <t>ダイ</t>
    </rPh>
    <rPh sb="3" eb="4">
      <t>ヒョウ</t>
    </rPh>
    <phoneticPr fontId="18"/>
  </si>
  <si>
    <t>（２）　一般被保険者分</t>
    <rPh sb="4" eb="6">
      <t>イッパン</t>
    </rPh>
    <rPh sb="6" eb="7">
      <t>ヒ</t>
    </rPh>
    <rPh sb="7" eb="9">
      <t>ホケン</t>
    </rPh>
    <rPh sb="9" eb="10">
      <t>ジャ</t>
    </rPh>
    <rPh sb="10" eb="11">
      <t>ブン</t>
    </rPh>
    <phoneticPr fontId="18"/>
  </si>
  <si>
    <t>　　　　　　　　　(単位：件)</t>
    <rPh sb="10" eb="12">
      <t>タンイ</t>
    </rPh>
    <rPh sb="13" eb="14">
      <t>ケン</t>
    </rPh>
    <phoneticPr fontId="18"/>
  </si>
  <si>
    <t>（１）　全体</t>
    <rPh sb="4" eb="6">
      <t>ゼンタイ</t>
    </rPh>
    <phoneticPr fontId="18"/>
  </si>
  <si>
    <t>※市町村３月－２月診療ベース、組合４月－３月診療ベース</t>
    <rPh sb="1" eb="3">
      <t>シチョウ</t>
    </rPh>
    <rPh sb="3" eb="4">
      <t>ソン</t>
    </rPh>
    <rPh sb="5" eb="6">
      <t>ガツ</t>
    </rPh>
    <rPh sb="8" eb="9">
      <t>ガツ</t>
    </rPh>
    <rPh sb="9" eb="11">
      <t>シンリョウ</t>
    </rPh>
    <rPh sb="15" eb="17">
      <t>クミアイ</t>
    </rPh>
    <rPh sb="18" eb="19">
      <t>ガツ</t>
    </rPh>
    <rPh sb="21" eb="22">
      <t>ガツ</t>
    </rPh>
    <rPh sb="22" eb="24">
      <t>シンリョウ</t>
    </rPh>
    <phoneticPr fontId="18"/>
  </si>
  <si>
    <t>５　診療状況</t>
    <rPh sb="2" eb="4">
      <t>シンリョウ</t>
    </rPh>
    <rPh sb="4" eb="6">
      <t>ジョウキョウ</t>
    </rPh>
    <phoneticPr fontId="18"/>
  </si>
  <si>
    <t>日数</t>
    <rPh sb="0" eb="2">
      <t>ニッスウ</t>
    </rPh>
    <phoneticPr fontId="18"/>
  </si>
  <si>
    <t>　　　　　　　　　(単位：日)</t>
    <rPh sb="10" eb="12">
      <t>タンイ</t>
    </rPh>
    <rPh sb="13" eb="14">
      <t>ニチ</t>
    </rPh>
    <phoneticPr fontId="18"/>
  </si>
  <si>
    <t>費用額</t>
    <rPh sb="0" eb="2">
      <t>ヒヨウ</t>
    </rPh>
    <rPh sb="2" eb="3">
      <t>ガク</t>
    </rPh>
    <phoneticPr fontId="18"/>
  </si>
  <si>
    <t>　　　　　　　　　(単位：円)</t>
    <rPh sb="10" eb="12">
      <t>タンイ</t>
    </rPh>
    <rPh sb="13" eb="14">
      <t>エン</t>
    </rPh>
    <phoneticPr fontId="18"/>
  </si>
  <si>
    <t>（１）　令和３年度末における保険者数・世帯数・被保険者数</t>
    <rPh sb="4" eb="6">
      <t>レイワ</t>
    </rPh>
    <rPh sb="7" eb="10">
      <t>ネンドマツ</t>
    </rPh>
    <rPh sb="8" eb="9">
      <t>ガンネン</t>
    </rPh>
    <rPh sb="9" eb="10">
      <t>スエ</t>
    </rPh>
    <rPh sb="14" eb="17">
      <t>ホケンシャ</t>
    </rPh>
    <rPh sb="17" eb="18">
      <t>スウ</t>
    </rPh>
    <rPh sb="19" eb="22">
      <t>セタイスウ</t>
    </rPh>
    <rPh sb="23" eb="27">
      <t>ヒホケンシャ</t>
    </rPh>
    <rPh sb="27" eb="28">
      <t>スウ</t>
    </rPh>
    <phoneticPr fontId="12"/>
  </si>
  <si>
    <t>　　イ　世帯数は290,491世帯（市町村272,249・国保組合18,242）で、前年度より4,211世帯</t>
    <phoneticPr fontId="8"/>
  </si>
  <si>
    <t>　　　　減少し、全世帯に占める割合は32.9％となった。</t>
    <phoneticPr fontId="8"/>
  </si>
  <si>
    <t>　　ウ　被保険者数は457,898人（市町村421,137・国保組合36,761）で、前年度に比べ12,745人</t>
    <phoneticPr fontId="8"/>
  </si>
  <si>
    <t>　　　　県全人口に対する被保険者数の割合は、22.3%で、前年度より0.4ポイント減少した。</t>
    <rPh sb="4" eb="5">
      <t>ケン</t>
    </rPh>
    <phoneticPr fontId="8"/>
  </si>
  <si>
    <t>　　エ　一般被保険者（以下「一般」という。）は457,898人で前年度より12,745人減少し、</t>
    <rPh sb="44" eb="46">
      <t>ゲンショウ</t>
    </rPh>
    <phoneticPr fontId="8"/>
  </si>
  <si>
    <t>　　　　退職被保険者等（以下「退職」という。）は0人で前年度と同様。</t>
    <rPh sb="10" eb="11">
      <t>トウ</t>
    </rPh>
    <rPh sb="31" eb="33">
      <t>ドウヨウ</t>
    </rPh>
    <phoneticPr fontId="8"/>
  </si>
  <si>
    <t>令和３年度における被保険者に要した療養諸費費用額（以下「医療費」という。）</t>
    <rPh sb="0" eb="2">
      <t>レイワ</t>
    </rPh>
    <rPh sb="3" eb="5">
      <t>ネンド</t>
    </rPh>
    <rPh sb="4" eb="5">
      <t>ガンネン</t>
    </rPh>
    <rPh sb="9" eb="10">
      <t>ヒ</t>
    </rPh>
    <rPh sb="10" eb="12">
      <t>ホケン</t>
    </rPh>
    <rPh sb="12" eb="13">
      <t>ジャ</t>
    </rPh>
    <rPh sb="14" eb="15">
      <t>ヨウ</t>
    </rPh>
    <rPh sb="17" eb="19">
      <t>リョウヨウ</t>
    </rPh>
    <rPh sb="19" eb="21">
      <t>ショヒ</t>
    </rPh>
    <rPh sb="21" eb="23">
      <t>ヒヨウ</t>
    </rPh>
    <rPh sb="23" eb="24">
      <t>ガク</t>
    </rPh>
    <rPh sb="25" eb="27">
      <t>イカ</t>
    </rPh>
    <rPh sb="28" eb="31">
      <t>イリョウヒ</t>
    </rPh>
    <phoneticPr fontId="18"/>
  </si>
  <si>
    <t>の総額は、1,748億6,568万７千円で、前年度に比べて4.5％増加した。</t>
    <rPh sb="10" eb="11">
      <t>オク</t>
    </rPh>
    <rPh sb="16" eb="17">
      <t>マン</t>
    </rPh>
    <rPh sb="18" eb="19">
      <t>セン</t>
    </rPh>
    <rPh sb="19" eb="20">
      <t>エン</t>
    </rPh>
    <rPh sb="22" eb="25">
      <t>ゼンネンド</t>
    </rPh>
    <rPh sb="26" eb="27">
      <t>クラ</t>
    </rPh>
    <rPh sb="33" eb="35">
      <t>ゾウカ</t>
    </rPh>
    <phoneticPr fontId="18"/>
  </si>
  <si>
    <t>医療費の被保険者別の内訳は、一般が1,748億6,619万円で、前年度に比べて4.5％</t>
    <rPh sb="0" eb="3">
      <t>イリョウヒ</t>
    </rPh>
    <rPh sb="4" eb="5">
      <t>ヒ</t>
    </rPh>
    <rPh sb="5" eb="7">
      <t>ホケン</t>
    </rPh>
    <rPh sb="7" eb="8">
      <t>ジャ</t>
    </rPh>
    <rPh sb="8" eb="9">
      <t>ベツ</t>
    </rPh>
    <rPh sb="10" eb="12">
      <t>ウチワケ</t>
    </rPh>
    <rPh sb="14" eb="16">
      <t>イッパン</t>
    </rPh>
    <rPh sb="22" eb="23">
      <t>オク</t>
    </rPh>
    <rPh sb="28" eb="29">
      <t>セン</t>
    </rPh>
    <rPh sb="30" eb="33">
      <t>ゼンネンド</t>
    </rPh>
    <rPh sb="34" eb="35">
      <t>クラ</t>
    </rPh>
    <phoneticPr fontId="18"/>
  </si>
  <si>
    <t>増加した。</t>
    <rPh sb="0" eb="2">
      <t>ゾウカ</t>
    </rPh>
    <phoneticPr fontId="18"/>
  </si>
  <si>
    <t>構成比は一般100.0％、退職0.0％である。</t>
    <rPh sb="0" eb="3">
      <t>コウセイヒ</t>
    </rPh>
    <rPh sb="4" eb="6">
      <t>イッパン</t>
    </rPh>
    <rPh sb="13" eb="15">
      <t>タイショク</t>
    </rPh>
    <phoneticPr fontId="18"/>
  </si>
  <si>
    <t>令和３年度の被保険者1人当たり医療費は、全体では374,229円で前年度に比べて6.3％</t>
    <rPh sb="0" eb="2">
      <t>レイワ</t>
    </rPh>
    <rPh sb="3" eb="5">
      <t>ネンド</t>
    </rPh>
    <rPh sb="4" eb="5">
      <t>ガンネン</t>
    </rPh>
    <rPh sb="6" eb="7">
      <t>ヒ</t>
    </rPh>
    <rPh sb="7" eb="9">
      <t>ホケン</t>
    </rPh>
    <rPh sb="9" eb="10">
      <t>ジャ</t>
    </rPh>
    <rPh sb="10" eb="12">
      <t>ヒトリ</t>
    </rPh>
    <rPh sb="12" eb="13">
      <t>ア</t>
    </rPh>
    <rPh sb="15" eb="18">
      <t>イリョウヒ</t>
    </rPh>
    <rPh sb="20" eb="22">
      <t>ゼンタイ</t>
    </rPh>
    <rPh sb="31" eb="32">
      <t>エン</t>
    </rPh>
    <rPh sb="33" eb="36">
      <t>ゼンネンド</t>
    </rPh>
    <rPh sb="37" eb="38">
      <t>クラ</t>
    </rPh>
    <phoneticPr fontId="18"/>
  </si>
  <si>
    <t>医療費総額のうち、保険者負担は高額療養費及び高額介護合算療養費を含めて84.4％を</t>
    <rPh sb="0" eb="3">
      <t>イリョウヒ</t>
    </rPh>
    <rPh sb="3" eb="5">
      <t>ソウガク</t>
    </rPh>
    <rPh sb="9" eb="11">
      <t>ホケン</t>
    </rPh>
    <rPh sb="11" eb="12">
      <t>ジャ</t>
    </rPh>
    <rPh sb="12" eb="14">
      <t>フタン</t>
    </rPh>
    <rPh sb="15" eb="17">
      <t>コウガク</t>
    </rPh>
    <rPh sb="17" eb="20">
      <t>リョウヨウヒ</t>
    </rPh>
    <rPh sb="20" eb="21">
      <t>オヨ</t>
    </rPh>
    <rPh sb="22" eb="24">
      <t>コウガク</t>
    </rPh>
    <rPh sb="24" eb="26">
      <t>カイゴ</t>
    </rPh>
    <rPh sb="26" eb="28">
      <t>ガッサン</t>
    </rPh>
    <rPh sb="28" eb="31">
      <t>リョウヨウヒ</t>
    </rPh>
    <rPh sb="32" eb="33">
      <t>フク</t>
    </rPh>
    <phoneticPr fontId="18"/>
  </si>
  <si>
    <t>出産育児一時金他の、その他の保険給付費の総額は、10億33万5千円で、前年度に比</t>
    <rPh sb="0" eb="2">
      <t>シュッサン</t>
    </rPh>
    <rPh sb="2" eb="4">
      <t>イクジ</t>
    </rPh>
    <rPh sb="4" eb="7">
      <t>イチジキン</t>
    </rPh>
    <rPh sb="7" eb="8">
      <t>ホカ</t>
    </rPh>
    <rPh sb="12" eb="13">
      <t>タ</t>
    </rPh>
    <rPh sb="14" eb="16">
      <t>ホケン</t>
    </rPh>
    <rPh sb="16" eb="18">
      <t>キュウフ</t>
    </rPh>
    <rPh sb="18" eb="19">
      <t>ヒ</t>
    </rPh>
    <rPh sb="20" eb="22">
      <t>ソウガク</t>
    </rPh>
    <rPh sb="26" eb="27">
      <t>オク</t>
    </rPh>
    <rPh sb="29" eb="30">
      <t>マン</t>
    </rPh>
    <rPh sb="31" eb="32">
      <t>セン</t>
    </rPh>
    <rPh sb="32" eb="33">
      <t>エン</t>
    </rPh>
    <rPh sb="35" eb="38">
      <t>ゼンネンド</t>
    </rPh>
    <rPh sb="39" eb="40">
      <t>ヒ</t>
    </rPh>
    <phoneticPr fontId="18"/>
  </si>
  <si>
    <t>べて6.1％減少した。</t>
    <rPh sb="6" eb="8">
      <t>ゲンショウ</t>
    </rPh>
    <phoneticPr fontId="18"/>
  </si>
  <si>
    <t>その他の保険給付費のうち、出産育児一時金が51.0％を占めた。</t>
    <rPh sb="2" eb="3">
      <t>タ</t>
    </rPh>
    <rPh sb="4" eb="6">
      <t>ホケン</t>
    </rPh>
    <rPh sb="6" eb="8">
      <t>キュウフ</t>
    </rPh>
    <rPh sb="8" eb="9">
      <t>ヒ</t>
    </rPh>
    <rPh sb="13" eb="15">
      <t>シュッサン</t>
    </rPh>
    <rPh sb="15" eb="17">
      <t>イクジ</t>
    </rPh>
    <rPh sb="17" eb="20">
      <t>イチジキン</t>
    </rPh>
    <rPh sb="27" eb="28">
      <t>シ</t>
    </rPh>
    <phoneticPr fontId="18"/>
  </si>
  <si>
    <r>
      <t>（注1）</t>
    </r>
    <r>
      <rPr>
        <sz val="11"/>
        <rFont val="ＭＳ 明朝"/>
        <family val="1"/>
        <charset val="128"/>
      </rPr>
      <t>　（　）書きは全国平均である。</t>
    </r>
    <rPh sb="1" eb="2">
      <t>チュウ</t>
    </rPh>
    <rPh sb="8" eb="9">
      <t>カ</t>
    </rPh>
    <rPh sb="11" eb="13">
      <t>ゼンコク</t>
    </rPh>
    <rPh sb="13" eb="15">
      <t>ヘイキン</t>
    </rPh>
    <phoneticPr fontId="18"/>
  </si>
  <si>
    <r>
      <t>　　　ア　収支状況は、歳入総額が</t>
    </r>
    <r>
      <rPr>
        <sz val="11"/>
        <rFont val="ＭＳ 明朝"/>
        <family val="1"/>
        <charset val="128"/>
      </rPr>
      <t>2,099億619万2千円、歳出総額が2,047億3,622万1千円で、</t>
    </r>
    <rPh sb="5" eb="7">
      <t>シュウシ</t>
    </rPh>
    <rPh sb="7" eb="9">
      <t>ジョウキョウ</t>
    </rPh>
    <rPh sb="11" eb="13">
      <t>サイニュウ</t>
    </rPh>
    <rPh sb="13" eb="15">
      <t>ソウガク</t>
    </rPh>
    <rPh sb="21" eb="22">
      <t>オク</t>
    </rPh>
    <rPh sb="25" eb="26">
      <t>マン</t>
    </rPh>
    <rPh sb="27" eb="28">
      <t>セン</t>
    </rPh>
    <rPh sb="28" eb="29">
      <t>エン</t>
    </rPh>
    <rPh sb="30" eb="32">
      <t>サイシュツ</t>
    </rPh>
    <rPh sb="32" eb="34">
      <t>ソウガク</t>
    </rPh>
    <rPh sb="40" eb="41">
      <t>オク</t>
    </rPh>
    <rPh sb="46" eb="47">
      <t>マン</t>
    </rPh>
    <rPh sb="48" eb="49">
      <t>セン</t>
    </rPh>
    <rPh sb="49" eb="50">
      <t>エン</t>
    </rPh>
    <phoneticPr fontId="18"/>
  </si>
  <si>
    <r>
      <t>　　　　  前年度に比べ歳入は3</t>
    </r>
    <r>
      <rPr>
        <sz val="11"/>
        <rFont val="ＭＳ 明朝"/>
        <family val="1"/>
        <charset val="128"/>
      </rPr>
      <t>.9％増加し、歳出は4.3%増加した。</t>
    </r>
    <rPh sb="12" eb="14">
      <t>サイニュウ</t>
    </rPh>
    <rPh sb="19" eb="21">
      <t>ゾウカ</t>
    </rPh>
    <rPh sb="23" eb="25">
      <t>サイシュツ</t>
    </rPh>
    <rPh sb="30" eb="32">
      <t>ゾウカ</t>
    </rPh>
    <phoneticPr fontId="18"/>
  </si>
  <si>
    <r>
      <t>　　　  　収支差引額は</t>
    </r>
    <r>
      <rPr>
        <sz val="11"/>
        <rFont val="ＭＳ 明朝"/>
        <family val="1"/>
        <charset val="128"/>
      </rPr>
      <t>51億6,997万1千円で、翌年に繰越した黒字保険者は76保険者であった。</t>
    </r>
    <rPh sb="6" eb="8">
      <t>シュウシ</t>
    </rPh>
    <rPh sb="8" eb="9">
      <t>サ</t>
    </rPh>
    <rPh sb="9" eb="10">
      <t>ヒ</t>
    </rPh>
    <rPh sb="10" eb="11">
      <t>ガク</t>
    </rPh>
    <rPh sb="14" eb="15">
      <t>オク</t>
    </rPh>
    <rPh sb="22" eb="23">
      <t>セン</t>
    </rPh>
    <rPh sb="23" eb="24">
      <t>エン</t>
    </rPh>
    <phoneticPr fontId="18"/>
  </si>
  <si>
    <r>
      <t>　　　　　金を除いた支出の差引額である単年度収支差引額は全市町村で2</t>
    </r>
    <r>
      <rPr>
        <sz val="11"/>
        <rFont val="ＭＳ 明朝"/>
        <family val="1"/>
        <charset val="128"/>
      </rPr>
      <t>億5,934万1千円の黒字</t>
    </r>
    <rPh sb="45" eb="46">
      <t>クロ</t>
    </rPh>
    <phoneticPr fontId="18"/>
  </si>
  <si>
    <r>
      <t>　　　　　であり、黒字保険者は48</t>
    </r>
    <r>
      <rPr>
        <sz val="11"/>
        <rFont val="ＭＳ 明朝"/>
        <family val="1"/>
        <charset val="128"/>
      </rPr>
      <t>保険者あった。</t>
    </r>
    <rPh sb="9" eb="11">
      <t>クロジ</t>
    </rPh>
    <phoneticPr fontId="2"/>
  </si>
  <si>
    <r>
      <t>　　　ア　市町村の歳入の内訳は、国庫支出金は、1</t>
    </r>
    <r>
      <rPr>
        <sz val="11"/>
        <rFont val="ＭＳ 明朝"/>
        <family val="1"/>
        <charset val="128"/>
      </rPr>
      <t>億797万4千円で前年度に比べ大きく減少</t>
    </r>
    <rPh sb="5" eb="8">
      <t>シチョウソン</t>
    </rPh>
    <rPh sb="9" eb="11">
      <t>サイニュウ</t>
    </rPh>
    <rPh sb="12" eb="14">
      <t>ウチワケ</t>
    </rPh>
    <rPh sb="24" eb="25">
      <t>オク</t>
    </rPh>
    <rPh sb="28" eb="29">
      <t>マン</t>
    </rPh>
    <rPh sb="33" eb="36">
      <t>ゼンネンド</t>
    </rPh>
    <rPh sb="37" eb="38">
      <t>クラ</t>
    </rPh>
    <rPh sb="39" eb="40">
      <t>オオ</t>
    </rPh>
    <rPh sb="42" eb="44">
      <t>ゲンショウ</t>
    </rPh>
    <phoneticPr fontId="18"/>
  </si>
  <si>
    <r>
      <t>　　　　　した。保険料（税）は</t>
    </r>
    <r>
      <rPr>
        <sz val="11"/>
        <rFont val="ＭＳ 明朝"/>
        <family val="1"/>
        <charset val="128"/>
      </rPr>
      <t>411億6,812万2千円で1.2%減少、19.6%を占めた。県支出金は、</t>
    </r>
    <rPh sb="8" eb="10">
      <t>ホケン</t>
    </rPh>
    <rPh sb="10" eb="11">
      <t>リョウ</t>
    </rPh>
    <rPh sb="12" eb="13">
      <t>ゼイ</t>
    </rPh>
    <rPh sb="18" eb="19">
      <t>オク</t>
    </rPh>
    <rPh sb="24" eb="25">
      <t>マン</t>
    </rPh>
    <rPh sb="26" eb="27">
      <t>セン</t>
    </rPh>
    <rPh sb="33" eb="35">
      <t>ゲンショウ</t>
    </rPh>
    <phoneticPr fontId="18"/>
  </si>
  <si>
    <r>
      <t xml:space="preserve">　　　　 </t>
    </r>
    <r>
      <rPr>
        <sz val="11"/>
        <rFont val="ＭＳ 明朝"/>
        <family val="1"/>
        <charset val="128"/>
      </rPr>
      <t xml:space="preserve"> 1,459億3,086万9千円で4.1%増加、69.5%を占めた。</t>
    </r>
    <rPh sb="11" eb="12">
      <t>オク</t>
    </rPh>
    <rPh sb="17" eb="18">
      <t>マン</t>
    </rPh>
    <rPh sb="19" eb="20">
      <t>セン</t>
    </rPh>
    <rPh sb="20" eb="21">
      <t>エン</t>
    </rPh>
    <rPh sb="26" eb="28">
      <t>ゾウカ</t>
    </rPh>
    <rPh sb="35" eb="36">
      <t>シ</t>
    </rPh>
    <phoneticPr fontId="18"/>
  </si>
  <si>
    <r>
      <t>　　　　　また、一般会計繰入金は141</t>
    </r>
    <r>
      <rPr>
        <sz val="11"/>
        <rFont val="ＭＳ 明朝"/>
        <family val="1"/>
        <charset val="128"/>
      </rPr>
      <t>億3,804万1千円で3.4%減少、6.7%を占め、基金等繰入金は</t>
    </r>
    <rPh sb="8" eb="10">
      <t>イッパン</t>
    </rPh>
    <rPh sb="10" eb="12">
      <t>カイケイ</t>
    </rPh>
    <rPh sb="12" eb="14">
      <t>クリイレ</t>
    </rPh>
    <rPh sb="14" eb="15">
      <t>キン</t>
    </rPh>
    <rPh sb="19" eb="20">
      <t>オク</t>
    </rPh>
    <rPh sb="25" eb="26">
      <t>マン</t>
    </rPh>
    <rPh sb="27" eb="28">
      <t>セン</t>
    </rPh>
    <rPh sb="28" eb="29">
      <t>エン</t>
    </rPh>
    <rPh sb="34" eb="36">
      <t>ゲンショウ</t>
    </rPh>
    <rPh sb="42" eb="43">
      <t>シ</t>
    </rPh>
    <rPh sb="45" eb="47">
      <t>キキン</t>
    </rPh>
    <rPh sb="47" eb="48">
      <t>ナド</t>
    </rPh>
    <rPh sb="48" eb="49">
      <t>ク</t>
    </rPh>
    <rPh sb="49" eb="50">
      <t>イ</t>
    </rPh>
    <rPh sb="50" eb="51">
      <t>キン</t>
    </rPh>
    <phoneticPr fontId="18"/>
  </si>
  <si>
    <r>
      <t>　　　　  14</t>
    </r>
    <r>
      <rPr>
        <sz val="11"/>
        <rFont val="ＭＳ 明朝"/>
        <family val="1"/>
        <charset val="128"/>
      </rPr>
      <t>億1,181万4千円で385.1%増加した。</t>
    </r>
    <rPh sb="14" eb="15">
      <t>マン</t>
    </rPh>
    <rPh sb="16" eb="17">
      <t>セン</t>
    </rPh>
    <rPh sb="25" eb="27">
      <t>ゾウカ</t>
    </rPh>
    <phoneticPr fontId="18"/>
  </si>
  <si>
    <r>
      <t>　　　イ　歳出の内訳は、保険給付費が</t>
    </r>
    <r>
      <rPr>
        <sz val="11"/>
        <rFont val="ＭＳ 明朝"/>
        <family val="1"/>
        <charset val="128"/>
      </rPr>
      <t>1,437億8,974万1千円で前年度に比べ4.6%増加、総額の</t>
    </r>
    <rPh sb="5" eb="7">
      <t>サイシュツ</t>
    </rPh>
    <rPh sb="8" eb="10">
      <t>ウチワケ</t>
    </rPh>
    <rPh sb="12" eb="14">
      <t>ホケン</t>
    </rPh>
    <rPh sb="14" eb="16">
      <t>キュウフ</t>
    </rPh>
    <rPh sb="16" eb="17">
      <t>ヒ</t>
    </rPh>
    <rPh sb="23" eb="24">
      <t>オク</t>
    </rPh>
    <rPh sb="31" eb="32">
      <t>セン</t>
    </rPh>
    <rPh sb="32" eb="33">
      <t>エン</t>
    </rPh>
    <rPh sb="34" eb="37">
      <t>ゼンネンド</t>
    </rPh>
    <rPh sb="44" eb="46">
      <t>ゾウカ</t>
    </rPh>
    <phoneticPr fontId="18"/>
  </si>
  <si>
    <r>
      <t xml:space="preserve">　　　　 </t>
    </r>
    <r>
      <rPr>
        <sz val="11"/>
        <rFont val="ＭＳ 明朝"/>
        <family val="1"/>
        <charset val="128"/>
      </rPr>
      <t xml:space="preserve"> 70.2%を占めた。事業費納付金は、合計513億7,678万円で25.1%を占めた。</t>
    </r>
    <phoneticPr fontId="18"/>
  </si>
  <si>
    <r>
      <t>　　　　　</t>
    </r>
    <r>
      <rPr>
        <sz val="11"/>
        <rFont val="ＭＳ 明朝"/>
        <family val="1"/>
        <charset val="128"/>
      </rPr>
      <t>総務費は22億9,273万5千円で4.4%減少、1.1%を占めた。</t>
    </r>
    <rPh sb="26" eb="28">
      <t>ゲンショウ</t>
    </rPh>
    <phoneticPr fontId="18"/>
  </si>
  <si>
    <r>
      <t xml:space="preserve">　　　　 </t>
    </r>
    <r>
      <rPr>
        <sz val="11"/>
        <rFont val="ＭＳ 明朝"/>
        <family val="1"/>
        <charset val="128"/>
      </rPr>
      <t xml:space="preserve"> 保健事業費は21億8,445万9千円で3.7%減少し、1.1%を占めた。</t>
    </r>
    <phoneticPr fontId="18"/>
  </si>
  <si>
    <r>
      <t>　　　ア　収支状況は、歳入総額が</t>
    </r>
    <r>
      <rPr>
        <sz val="11"/>
        <rFont val="ＭＳ 明朝"/>
        <family val="1"/>
        <charset val="128"/>
      </rPr>
      <t>1,970億3,024万8千円、歳出総額が1,855億2,524万4千円で、</t>
    </r>
    <rPh sb="5" eb="7">
      <t>シュウシ</t>
    </rPh>
    <rPh sb="7" eb="9">
      <t>ジョウキョウ</t>
    </rPh>
    <rPh sb="11" eb="13">
      <t>サイニュウ</t>
    </rPh>
    <rPh sb="13" eb="15">
      <t>ソウガク</t>
    </rPh>
    <rPh sb="21" eb="22">
      <t>オク</t>
    </rPh>
    <rPh sb="27" eb="28">
      <t>マン</t>
    </rPh>
    <rPh sb="29" eb="31">
      <t>センエン</t>
    </rPh>
    <rPh sb="32" eb="34">
      <t>サイシュツ</t>
    </rPh>
    <rPh sb="34" eb="36">
      <t>ソウガク</t>
    </rPh>
    <rPh sb="42" eb="43">
      <t>オク</t>
    </rPh>
    <rPh sb="48" eb="49">
      <t>マン</t>
    </rPh>
    <rPh sb="50" eb="52">
      <t>センエン</t>
    </rPh>
    <phoneticPr fontId="18"/>
  </si>
  <si>
    <r>
      <t xml:space="preserve">　　　　  </t>
    </r>
    <r>
      <rPr>
        <sz val="11"/>
        <rFont val="ＭＳ 明朝"/>
        <family val="1"/>
        <charset val="128"/>
      </rPr>
      <t>前年度に比べ、歳入総額は3.6%増加し、歳出総額は4.3%増加した。</t>
    </r>
    <rPh sb="6" eb="9">
      <t>ゼンネンド</t>
    </rPh>
    <rPh sb="10" eb="11">
      <t>クラ</t>
    </rPh>
    <rPh sb="13" eb="15">
      <t>サイニュウ</t>
    </rPh>
    <rPh sb="15" eb="17">
      <t>ソウガク</t>
    </rPh>
    <rPh sb="22" eb="24">
      <t>ゾウカ</t>
    </rPh>
    <rPh sb="26" eb="28">
      <t>サイシュツ</t>
    </rPh>
    <rPh sb="28" eb="30">
      <t>ソウガク</t>
    </rPh>
    <rPh sb="35" eb="37">
      <t>ゾウカ</t>
    </rPh>
    <phoneticPr fontId="18"/>
  </si>
  <si>
    <r>
      <t>　　　　　基金貸付金を除いた支出の差引額である単年度収支差引額は</t>
    </r>
    <r>
      <rPr>
        <sz val="11"/>
        <rFont val="ＭＳ 明朝"/>
        <family val="1"/>
        <charset val="128"/>
      </rPr>
      <t>5億3,707万8千円の赤字</t>
    </r>
    <rPh sb="44" eb="45">
      <t>アカ</t>
    </rPh>
    <phoneticPr fontId="18"/>
  </si>
  <si>
    <r>
      <t>　　　ア　県の歳入の内訳は、事業費納付金が</t>
    </r>
    <r>
      <rPr>
        <sz val="11"/>
        <rFont val="ＭＳ 明朝"/>
        <family val="1"/>
        <charset val="128"/>
      </rPr>
      <t>513億7,678万円で26.1%を占めた。</t>
    </r>
    <rPh sb="5" eb="6">
      <t>ケン</t>
    </rPh>
    <rPh sb="7" eb="9">
      <t>サイニュウ</t>
    </rPh>
    <rPh sb="10" eb="12">
      <t>ウチワケ</t>
    </rPh>
    <rPh sb="14" eb="17">
      <t>ジギョウヒ</t>
    </rPh>
    <rPh sb="17" eb="20">
      <t>ノウフキン</t>
    </rPh>
    <rPh sb="24" eb="25">
      <t>オク</t>
    </rPh>
    <rPh sb="30" eb="31">
      <t>マン</t>
    </rPh>
    <phoneticPr fontId="18"/>
  </si>
  <si>
    <r>
      <t>　　　　　国庫支出金は</t>
    </r>
    <r>
      <rPr>
        <sz val="11"/>
        <rFont val="ＭＳ 明朝"/>
        <family val="1"/>
        <charset val="128"/>
      </rPr>
      <t>538億131万1千円で27.3%を占めた。また前期高齢者交付金が664億8,4</t>
    </r>
    <rPh sb="5" eb="7">
      <t>コッコ</t>
    </rPh>
    <rPh sb="7" eb="9">
      <t>シシュツ</t>
    </rPh>
    <rPh sb="9" eb="10">
      <t>キン</t>
    </rPh>
    <rPh sb="14" eb="15">
      <t>オク</t>
    </rPh>
    <rPh sb="18" eb="19">
      <t>マン</t>
    </rPh>
    <rPh sb="20" eb="21">
      <t>セン</t>
    </rPh>
    <rPh sb="35" eb="37">
      <t>ゼンキ</t>
    </rPh>
    <rPh sb="37" eb="40">
      <t>コウレイシャ</t>
    </rPh>
    <rPh sb="40" eb="43">
      <t>コウフキン</t>
    </rPh>
    <phoneticPr fontId="18"/>
  </si>
  <si>
    <r>
      <t>　　　　　24</t>
    </r>
    <r>
      <rPr>
        <sz val="11"/>
        <rFont val="ＭＳ 明朝"/>
        <family val="1"/>
        <charset val="128"/>
      </rPr>
      <t>万1千円で33.7%を占めた。</t>
    </r>
    <phoneticPr fontId="2"/>
  </si>
  <si>
    <r>
      <t>　　　　　また、一般会計繰入金は114</t>
    </r>
    <r>
      <rPr>
        <sz val="11"/>
        <rFont val="ＭＳ 明朝"/>
        <family val="1"/>
        <charset val="128"/>
      </rPr>
      <t>億508万8千円、療養給付費等交付金は0円、</t>
    </r>
    <rPh sb="8" eb="10">
      <t>イッパン</t>
    </rPh>
    <rPh sb="10" eb="12">
      <t>カイケイ</t>
    </rPh>
    <rPh sb="12" eb="14">
      <t>クリイレ</t>
    </rPh>
    <rPh sb="14" eb="15">
      <t>キン</t>
    </rPh>
    <rPh sb="19" eb="20">
      <t>オク</t>
    </rPh>
    <rPh sb="23" eb="24">
      <t>マン</t>
    </rPh>
    <rPh sb="25" eb="26">
      <t>セン</t>
    </rPh>
    <rPh sb="26" eb="27">
      <t>エン</t>
    </rPh>
    <rPh sb="28" eb="30">
      <t>リョウヨウ</t>
    </rPh>
    <rPh sb="30" eb="32">
      <t>キュウフ</t>
    </rPh>
    <rPh sb="32" eb="34">
      <t>ヒナド</t>
    </rPh>
    <rPh sb="34" eb="37">
      <t>コウフキン</t>
    </rPh>
    <phoneticPr fontId="18"/>
  </si>
  <si>
    <r>
      <t>　　　　　</t>
    </r>
    <r>
      <rPr>
        <sz val="11"/>
        <rFont val="ＭＳ 明朝"/>
        <family val="1"/>
        <charset val="128"/>
      </rPr>
      <t>特別高額医療費共同事業交付金は２億4,880万7千円であった。</t>
    </r>
    <rPh sb="27" eb="28">
      <t>マン</t>
    </rPh>
    <phoneticPr fontId="2"/>
  </si>
  <si>
    <r>
      <t>　　　イ　県の歳出の内訳は、保険給付費等交付金が</t>
    </r>
    <r>
      <rPr>
        <sz val="11"/>
        <rFont val="ＭＳ 明朝"/>
        <family val="1"/>
        <charset val="128"/>
      </rPr>
      <t>1,459億2,771万8千円で78.7%を占めた。また、</t>
    </r>
    <rPh sb="5" eb="6">
      <t>ケン</t>
    </rPh>
    <rPh sb="7" eb="9">
      <t>サイシュツ</t>
    </rPh>
    <rPh sb="10" eb="12">
      <t>ウチワケ</t>
    </rPh>
    <rPh sb="14" eb="16">
      <t>ホケン</t>
    </rPh>
    <rPh sb="16" eb="18">
      <t>キュウフ</t>
    </rPh>
    <rPh sb="18" eb="19">
      <t>ヒ</t>
    </rPh>
    <rPh sb="19" eb="20">
      <t>ナド</t>
    </rPh>
    <rPh sb="20" eb="23">
      <t>コウフキン</t>
    </rPh>
    <rPh sb="29" eb="30">
      <t>オク</t>
    </rPh>
    <rPh sb="35" eb="36">
      <t>マン</t>
    </rPh>
    <rPh sb="37" eb="38">
      <t>セン</t>
    </rPh>
    <phoneticPr fontId="18"/>
  </si>
  <si>
    <r>
      <t>　　　　　後期高齢者支援金等が256</t>
    </r>
    <r>
      <rPr>
        <sz val="11"/>
        <rFont val="ＭＳ 明朝"/>
        <family val="1"/>
        <charset val="128"/>
      </rPr>
      <t>億2,248万3千円で13.8%を占め、介護納付金が93億3,348万5</t>
    </r>
    <rPh sb="5" eb="7">
      <t>コウキ</t>
    </rPh>
    <rPh sb="7" eb="10">
      <t>コウレイシャ</t>
    </rPh>
    <rPh sb="10" eb="13">
      <t>シエンキン</t>
    </rPh>
    <rPh sb="13" eb="14">
      <t>ナド</t>
    </rPh>
    <rPh sb="18" eb="19">
      <t>オク</t>
    </rPh>
    <rPh sb="24" eb="25">
      <t>マン</t>
    </rPh>
    <rPh sb="26" eb="28">
      <t>センエン</t>
    </rPh>
    <rPh sb="35" eb="36">
      <t>シ</t>
    </rPh>
    <rPh sb="38" eb="40">
      <t>カイゴ</t>
    </rPh>
    <rPh sb="40" eb="43">
      <t>ノウフキン</t>
    </rPh>
    <rPh sb="46" eb="47">
      <t>オク</t>
    </rPh>
    <phoneticPr fontId="18"/>
  </si>
  <si>
    <r>
      <t>　　　　　千円で</t>
    </r>
    <r>
      <rPr>
        <sz val="11"/>
        <rFont val="ＭＳ 明朝"/>
        <family val="1"/>
        <charset val="128"/>
      </rPr>
      <t>5.0%を占めた。</t>
    </r>
    <rPh sb="13" eb="14">
      <t>シ</t>
    </rPh>
    <phoneticPr fontId="18"/>
  </si>
  <si>
    <r>
      <t>一</t>
    </r>
    <r>
      <rPr>
        <sz val="6"/>
        <rFont val="明朝"/>
        <family val="1"/>
        <charset val="128"/>
      </rPr>
      <t xml:space="preserve"> </t>
    </r>
    <r>
      <rPr>
        <sz val="11"/>
        <rFont val="明朝"/>
        <family val="1"/>
        <charset val="128"/>
      </rPr>
      <t>般</t>
    </r>
    <r>
      <rPr>
        <sz val="6"/>
        <rFont val="明朝"/>
        <family val="1"/>
        <charset val="128"/>
      </rPr>
      <t xml:space="preserve"> </t>
    </r>
    <r>
      <rPr>
        <sz val="11"/>
        <rFont val="明朝"/>
        <family val="1"/>
        <charset val="128"/>
      </rPr>
      <t>被</t>
    </r>
    <r>
      <rPr>
        <sz val="6"/>
        <rFont val="明朝"/>
        <family val="1"/>
        <charset val="128"/>
      </rPr>
      <t xml:space="preserve"> </t>
    </r>
    <r>
      <rPr>
        <sz val="11"/>
        <rFont val="明朝"/>
        <family val="1"/>
        <charset val="128"/>
      </rPr>
      <t>保</t>
    </r>
    <r>
      <rPr>
        <sz val="6"/>
        <rFont val="明朝"/>
        <family val="1"/>
        <charset val="128"/>
      </rPr>
      <t xml:space="preserve"> </t>
    </r>
    <r>
      <rPr>
        <sz val="11"/>
        <rFont val="明朝"/>
        <family val="1"/>
        <charset val="128"/>
      </rPr>
      <t>険</t>
    </r>
    <r>
      <rPr>
        <sz val="6"/>
        <rFont val="明朝"/>
        <family val="1"/>
        <charset val="128"/>
      </rPr>
      <t xml:space="preserve"> </t>
    </r>
    <r>
      <rPr>
        <sz val="11"/>
        <rFont val="明朝"/>
        <family val="1"/>
        <charset val="128"/>
      </rPr>
      <t>者</t>
    </r>
    <rPh sb="0" eb="1">
      <t>イチ</t>
    </rPh>
    <rPh sb="2" eb="3">
      <t>ハン</t>
    </rPh>
    <rPh sb="4" eb="5">
      <t>ヒ</t>
    </rPh>
    <rPh sb="6" eb="7">
      <t>ホ</t>
    </rPh>
    <rPh sb="8" eb="9">
      <t>ケン</t>
    </rPh>
    <rPh sb="10" eb="11">
      <t>シャ</t>
    </rPh>
    <phoneticPr fontId="2"/>
  </si>
  <si>
    <t>令和３年度市町村収支構成比</t>
    <rPh sb="0" eb="2">
      <t>レイワ</t>
    </rPh>
    <rPh sb="3" eb="5">
      <t>ネンド</t>
    </rPh>
    <rPh sb="4" eb="5">
      <t>ガンネン</t>
    </rPh>
    <rPh sb="5" eb="8">
      <t>シチョウソン</t>
    </rPh>
    <rPh sb="8" eb="10">
      <t>シュウシ</t>
    </rPh>
    <rPh sb="10" eb="13">
      <t>コウセイヒ</t>
    </rPh>
    <phoneticPr fontId="18"/>
  </si>
  <si>
    <t>令和３年度県収支構成比</t>
    <rPh sb="0" eb="2">
      <t>レイワ</t>
    </rPh>
    <rPh sb="3" eb="5">
      <t>ネンド</t>
    </rPh>
    <rPh sb="4" eb="5">
      <t>ガンネン</t>
    </rPh>
    <rPh sb="5" eb="6">
      <t>ケン</t>
    </rPh>
    <rPh sb="6" eb="8">
      <t>シュウシ</t>
    </rPh>
    <rPh sb="8" eb="11">
      <t>コウセイヒ</t>
    </rPh>
    <phoneticPr fontId="18"/>
  </si>
  <si>
    <t>　令和３年度の現年分の調定額は466億2,515万1千円で、前年度と比べ額にして2億4,470万9千円減少し、一世帯当たり調定額は前年度を1.2%上回る158,340円、一人当たり調定額は前年度を0.2%上回る99,782円となった。</t>
    <rPh sb="1" eb="3">
      <t>レイワ</t>
    </rPh>
    <rPh sb="4" eb="6">
      <t>ネンド</t>
    </rPh>
    <rPh sb="7" eb="8">
      <t>ゲン</t>
    </rPh>
    <rPh sb="8" eb="9">
      <t>ネン</t>
    </rPh>
    <rPh sb="9" eb="10">
      <t>ブン</t>
    </rPh>
    <rPh sb="11" eb="12">
      <t>チョウ</t>
    </rPh>
    <rPh sb="12" eb="13">
      <t>テイ</t>
    </rPh>
    <rPh sb="13" eb="14">
      <t>ガク</t>
    </rPh>
    <rPh sb="18" eb="19">
      <t>オク</t>
    </rPh>
    <rPh sb="24" eb="25">
      <t>マン</t>
    </rPh>
    <rPh sb="26" eb="27">
      <t>セン</t>
    </rPh>
    <rPh sb="27" eb="28">
      <t>エン</t>
    </rPh>
    <rPh sb="30" eb="31">
      <t>マエ</t>
    </rPh>
    <rPh sb="31" eb="33">
      <t>ネンド</t>
    </rPh>
    <rPh sb="34" eb="35">
      <t>クラ</t>
    </rPh>
    <rPh sb="41" eb="42">
      <t>オク</t>
    </rPh>
    <rPh sb="51" eb="53">
      <t>ゲンショウ</t>
    </rPh>
    <rPh sb="73" eb="74">
      <t>ウワ</t>
    </rPh>
    <rPh sb="102" eb="104">
      <t>ウワマワ</t>
    </rPh>
    <phoneticPr fontId="34"/>
  </si>
  <si>
    <t>　現年度分の収納率は96.49%で、市町村計では96.04%となり前年度と比べ0.37 ポイント上回った。100%完全収納市町村は、３保険者であった。一方、保険料（税）の未収入額は令和３年度末の累計が53億844万3千円となっており、前年度より5億4,442万5千円減少したが、国民健康保険の財政健全化のため引き続き累積滞納の解消に努める必要がある。</t>
    <rPh sb="1" eb="2">
      <t>ゲン</t>
    </rPh>
    <rPh sb="2" eb="4">
      <t>ネンド</t>
    </rPh>
    <rPh sb="4" eb="5">
      <t>ブン</t>
    </rPh>
    <rPh sb="6" eb="8">
      <t>シュウノウ</t>
    </rPh>
    <rPh sb="8" eb="9">
      <t>リツ</t>
    </rPh>
    <rPh sb="18" eb="21">
      <t>シチョウソン</t>
    </rPh>
    <rPh sb="21" eb="22">
      <t>ケイ</t>
    </rPh>
    <rPh sb="33" eb="34">
      <t>マエ</t>
    </rPh>
    <rPh sb="34" eb="36">
      <t>ネンド</t>
    </rPh>
    <rPh sb="37" eb="38">
      <t>クラ</t>
    </rPh>
    <rPh sb="90" eb="92">
      <t>レイワ</t>
    </rPh>
    <rPh sb="123" eb="124">
      <t>オク</t>
    </rPh>
    <rPh sb="131" eb="132">
      <t>セン</t>
    </rPh>
    <rPh sb="133" eb="135">
      <t>ゲンショウ</t>
    </rPh>
    <phoneticPr fontId="34"/>
  </si>
  <si>
    <t>表11  賦課・収納率等の状況</t>
    <phoneticPr fontId="34"/>
  </si>
  <si>
    <r>
      <t>表12</t>
    </r>
    <r>
      <rPr>
        <sz val="11"/>
        <rFont val="ＭＳ 明朝"/>
        <family val="1"/>
        <charset val="128"/>
      </rPr>
      <t>　受診率 （100人当たり受診件数）</t>
    </r>
    <rPh sb="0" eb="1">
      <t>ヒョウ</t>
    </rPh>
    <rPh sb="4" eb="6">
      <t>ジュシン</t>
    </rPh>
    <rPh sb="6" eb="7">
      <t>リツ</t>
    </rPh>
    <rPh sb="12" eb="13">
      <t>ニン</t>
    </rPh>
    <rPh sb="13" eb="14">
      <t>ア</t>
    </rPh>
    <rPh sb="16" eb="18">
      <t>ジュシン</t>
    </rPh>
    <rPh sb="18" eb="20">
      <t>ケンスウ</t>
    </rPh>
    <phoneticPr fontId="18"/>
  </si>
  <si>
    <r>
      <t>表13</t>
    </r>
    <r>
      <rPr>
        <sz val="11"/>
        <rFont val="ＭＳ 明朝"/>
        <family val="1"/>
        <charset val="128"/>
      </rPr>
      <t xml:space="preserve">　一件当たり日数 </t>
    </r>
    <rPh sb="0" eb="1">
      <t>ヒョウ</t>
    </rPh>
    <rPh sb="4" eb="6">
      <t>イッケン</t>
    </rPh>
    <rPh sb="6" eb="7">
      <t>ア</t>
    </rPh>
    <rPh sb="9" eb="11">
      <t>ニッスウ</t>
    </rPh>
    <phoneticPr fontId="18"/>
  </si>
  <si>
    <r>
      <t>表14</t>
    </r>
    <r>
      <rPr>
        <sz val="11"/>
        <rFont val="ＭＳ 明朝"/>
        <family val="1"/>
        <charset val="128"/>
      </rPr>
      <t>　一日当たり診療費</t>
    </r>
    <rPh sb="0" eb="1">
      <t>ヒョウ</t>
    </rPh>
    <rPh sb="4" eb="6">
      <t>イチニチ</t>
    </rPh>
    <rPh sb="6" eb="7">
      <t>ア</t>
    </rPh>
    <rPh sb="9" eb="12">
      <t>シンリョウヒ</t>
    </rPh>
    <phoneticPr fontId="18"/>
  </si>
  <si>
    <r>
      <t>表15</t>
    </r>
    <r>
      <rPr>
        <sz val="11"/>
        <rFont val="ＭＳ 明朝"/>
        <family val="1"/>
        <charset val="128"/>
      </rPr>
      <t>　一件当たり診療費</t>
    </r>
    <rPh sb="0" eb="1">
      <t>ヒョウ</t>
    </rPh>
    <rPh sb="4" eb="5">
      <t>イチ</t>
    </rPh>
    <rPh sb="5" eb="6">
      <t>ケン</t>
    </rPh>
    <rPh sb="6" eb="7">
      <t>ア</t>
    </rPh>
    <rPh sb="9" eb="12">
      <t>シンリョウヒ</t>
    </rPh>
    <phoneticPr fontId="18"/>
  </si>
  <si>
    <r>
      <t>表16</t>
    </r>
    <r>
      <rPr>
        <sz val="11"/>
        <rFont val="ＭＳ 明朝"/>
        <family val="1"/>
        <charset val="128"/>
      </rPr>
      <t>　一人当たり診療費</t>
    </r>
    <rPh sb="0" eb="1">
      <t>ヒョウ</t>
    </rPh>
    <rPh sb="4" eb="5">
      <t>イチ</t>
    </rPh>
    <rPh sb="5" eb="6">
      <t>ヒト</t>
    </rPh>
    <rPh sb="6" eb="7">
      <t>ア</t>
    </rPh>
    <rPh sb="9" eb="12">
      <t>シンリョウヒ</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</si>
</sst>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
    <numFmt numFmtId="177" formatCode="0.0_ "/>
    <numFmt numFmtId="178" formatCode="#,##0_);\(#,##0\)"/>
    <numFmt numFmtId="179" formatCode="#,##0.0_);\(#,##0.0\)"/>
    <numFmt numFmtId="180" formatCode="#,##0.000;&quot;▲ &quot;#,##0.000"/>
    <numFmt numFmtId="181" formatCode="0.000"/>
    <numFmt numFmtId="182" formatCode="#,##0.000;[Red]\-#,##0.000"/>
    <numFmt numFmtId="183" formatCode="#,##0_ "/>
    <numFmt numFmtId="184" formatCode="#,##0_ ;[Red]\-#,##0\ "/>
    <numFmt numFmtId="185" formatCode="#,##0;[Red]#,##0"/>
    <numFmt numFmtId="186" formatCode="0_);\(0\)"/>
    <numFmt numFmtId="187" formatCode="0.00_ "/>
    <numFmt numFmtId="188" formatCode="0.0_);\(0.0\)"/>
    <numFmt numFmtId="189" formatCode="0.0%"/>
    <numFmt numFmtId="190" formatCode="#,##0.0;[Red]\-#,##0.0"/>
    <numFmt numFmtId="191" formatCode="#,##0.000_ "/>
    <numFmt numFmtId="192" formatCode="#,##0.000_);[Red]\(#,##0.000\)"/>
    <numFmt numFmtId="193" formatCode="0.000_ "/>
    <numFmt numFmtId="194" formatCode="0.000_ ;[Red]\-0.000\ "/>
    <numFmt numFmtId="195" formatCode="#,##0.00_ "/>
    <numFmt numFmtId="196" formatCode="#,##0.00_);[Red]\(#,##0.00\)"/>
    <numFmt numFmtId="197" formatCode="#,##0_);[Red]\(#,##0\)"/>
  </numFmts>
  <fonts count="54">
    <font>
      <sz val="11"/>
      <name val="ＭＳ 明朝"/>
      <family val="1"/>
      <charset val="128"/>
    </font>
    <font>
      <sz val="11"/>
      <name val="ＭＳ 明朝"/>
      <family val="1"/>
      <charset val="128"/>
    </font>
    <font>
      <sz val="6"/>
      <name val="ＭＳ 明朝"/>
      <family val="1"/>
      <charset val="128"/>
    </font>
    <font>
      <sz val="24"/>
      <name val="ＭＳ 明朝"/>
      <family val="1"/>
      <charset val="128"/>
    </font>
    <font>
      <sz val="24"/>
      <name val="ＤＦ平成明朝体W7"/>
      <family val="3"/>
      <charset val="128"/>
    </font>
    <font>
      <sz val="11"/>
      <name val="ＭＳ ゴシック"/>
      <family val="3"/>
      <charset val="128"/>
    </font>
    <font>
      <sz val="10"/>
      <name val="ＭＳ 明朝"/>
      <family val="1"/>
      <charset val="128"/>
    </font>
    <font>
      <sz val="8"/>
      <name val="ＭＳ 明朝"/>
      <family val="1"/>
      <charset val="128"/>
    </font>
    <font>
      <sz val="6"/>
      <name val="ＭＳ ゴシック"/>
      <family val="3"/>
      <charset val="128"/>
    </font>
    <font>
      <b/>
      <sz val="12"/>
      <name val="明朝"/>
      <family val="1"/>
      <charset val="128"/>
    </font>
    <font>
      <b/>
      <sz val="10"/>
      <name val="ＭＳ 明朝"/>
      <family val="1"/>
      <charset val="128"/>
    </font>
    <font>
      <b/>
      <sz val="10"/>
      <name val="ＭＳ Ｐゴシック"/>
      <family val="3"/>
      <charset val="128"/>
    </font>
    <font>
      <sz val="14"/>
      <name val="Arial"/>
      <family val="2"/>
    </font>
    <font>
      <sz val="12"/>
      <name val="ＭＳ 明朝"/>
      <family val="1"/>
      <charset val="128"/>
    </font>
    <font>
      <sz val="11"/>
      <color indexed="12"/>
      <name val="ＭＳ 明朝"/>
      <family val="1"/>
      <charset val="128"/>
    </font>
    <font>
      <b/>
      <sz val="11"/>
      <name val="ＭＳ 明朝"/>
      <family val="1"/>
      <charset val="128"/>
    </font>
    <font>
      <b/>
      <sz val="12"/>
      <name val="ＭＳ 明朝"/>
      <family val="1"/>
      <charset val="128"/>
    </font>
    <font>
      <b/>
      <sz val="16"/>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ゴシック"/>
      <family val="3"/>
      <charset val="128"/>
    </font>
    <font>
      <sz val="11"/>
      <name val="Terminal"/>
      <family val="3"/>
      <charset val="255"/>
    </font>
    <font>
      <sz val="11"/>
      <name val="ＭＳ Ｐゴシック"/>
      <family val="3"/>
      <charset val="128"/>
    </font>
    <font>
      <sz val="11"/>
      <name val="ＭＳ Ｐ明朝"/>
      <family val="1"/>
      <charset val="128"/>
    </font>
    <font>
      <sz val="25"/>
      <name val="Terminal"/>
      <family val="3"/>
      <charset val="255"/>
    </font>
    <font>
      <sz val="10"/>
      <name val="ＭＳ Ｐ明朝"/>
      <family val="1"/>
      <charset val="128"/>
    </font>
    <font>
      <sz val="12"/>
      <name val="Terminal"/>
      <family val="3"/>
      <charset val="255"/>
    </font>
    <font>
      <sz val="12"/>
      <name val="ＭＳ Ｐゴシック"/>
      <family val="3"/>
      <charset val="128"/>
    </font>
    <font>
      <sz val="12"/>
      <name val="ＭＳ Ｐ明朝"/>
      <family val="1"/>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9"/>
      <color indexed="81"/>
      <name val="MS P ゴシック"/>
      <family val="3"/>
      <charset val="128"/>
    </font>
    <font>
      <sz val="7"/>
      <name val="ＭＳ Ｐゴシック"/>
      <family val="3"/>
      <charset val="128"/>
    </font>
    <font>
      <sz val="8"/>
      <name val="ＭＳ Ｐゴシック"/>
      <family val="3"/>
      <charset val="128"/>
    </font>
    <font>
      <sz val="7"/>
      <name val="Terminal"/>
      <family val="3"/>
      <charset val="255"/>
    </font>
    <font>
      <sz val="11"/>
      <name val="明朝"/>
      <family val="1"/>
      <charset val="128"/>
    </font>
    <font>
      <b/>
      <sz val="16"/>
      <name val="ＭＳ Ｐ明朝"/>
      <family val="1"/>
      <charset val="128"/>
    </font>
    <font>
      <sz val="14"/>
      <name val="Terminal"/>
      <family val="3"/>
      <charset val="255"/>
    </font>
    <font>
      <sz val="14"/>
      <name val="ＭＳ 明朝"/>
      <family val="1"/>
      <charset val="128"/>
    </font>
    <font>
      <sz val="16"/>
      <name val="ＭＳ 明朝"/>
      <family val="1"/>
      <charset val="128"/>
    </font>
    <font>
      <sz val="20"/>
      <name val="ＭＳ 明朝"/>
      <family val="1"/>
      <charset val="128"/>
    </font>
    <font>
      <b/>
      <sz val="18"/>
      <name val="ＭＳ Ｐゴシック"/>
      <family val="3"/>
      <charset val="128"/>
    </font>
    <font>
      <sz val="21"/>
      <name val="ＭＳ 明朝"/>
      <family val="1"/>
      <charset val="128"/>
    </font>
    <font>
      <b/>
      <sz val="22"/>
      <name val="ＭＳ 明朝"/>
      <family val="1"/>
      <charset val="128"/>
    </font>
    <font>
      <b/>
      <sz val="9"/>
      <color indexed="81"/>
      <name val="MS P ゴシック"/>
      <family val="3"/>
      <charset val="128"/>
    </font>
    <font>
      <sz val="9"/>
      <name val="ＭＳ Ｐ明朝"/>
      <family val="1"/>
      <charset val="128"/>
    </font>
    <font>
      <sz val="10"/>
      <color rgb="FF0000FF"/>
      <name val="ＭＳ Ｐゴシック"/>
      <family val="3"/>
      <charset val="128"/>
    </font>
    <font>
      <sz val="11"/>
      <name val="ＭＳ Ｐゴシック"/>
      <family val="3"/>
      <charset val="128"/>
      <scheme val="minor"/>
    </font>
    <font>
      <sz val="11"/>
      <color rgb="FF0000FF"/>
      <name val="ＭＳ Ｐゴシック"/>
      <family val="3"/>
      <charset val="128"/>
    </font>
    <font>
      <sz val="6"/>
      <name val="明朝"/>
      <family val="1"/>
      <charset val="128"/>
    </font>
    <font>
      <sz val="9"/>
      <name val="明朝"/>
      <family val="1"/>
      <charset val="128"/>
    </font>
    <font>
      <sz val="10"/>
      <name val="明朝"/>
      <family val="1"/>
      <charset val="128"/>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23" fillId="0" borderId="0" applyFont="0" applyFill="0" applyBorder="0" applyAlignment="0" applyProtection="0"/>
    <xf numFmtId="38" fontId="37" fillId="0" borderId="0" applyFont="0" applyFill="0" applyBorder="0" applyAlignment="0" applyProtection="0"/>
    <xf numFmtId="0" fontId="5" fillId="0" borderId="0">
      <alignment vertical="center"/>
    </xf>
    <xf numFmtId="0" fontId="23" fillId="0" borderId="0"/>
    <xf numFmtId="37" fontId="39" fillId="0" borderId="0"/>
    <xf numFmtId="0" fontId="23" fillId="0" borderId="0">
      <alignment vertical="center"/>
    </xf>
  </cellStyleXfs>
  <cellXfs count="905">
    <xf numFmtId="0" fontId="0" fillId="0" borderId="0" xfId="0">
      <alignment vertical="center"/>
    </xf>
    <xf numFmtId="0" fontId="3" fillId="0" borderId="0" xfId="0" applyFont="1">
      <alignment vertical="center"/>
    </xf>
    <xf numFmtId="0" fontId="6" fillId="0" borderId="0" xfId="6" applyFont="1">
      <alignment vertical="center"/>
    </xf>
    <xf numFmtId="0" fontId="7" fillId="0" borderId="0" xfId="6" applyFont="1" applyAlignment="1">
      <alignment horizontal="right" vertical="center"/>
    </xf>
    <xf numFmtId="3" fontId="6" fillId="0" borderId="0" xfId="6" applyNumberFormat="1" applyFont="1">
      <alignment vertical="center"/>
    </xf>
    <xf numFmtId="0" fontId="6" fillId="0" borderId="10" xfId="6" applyFont="1" applyBorder="1" applyAlignment="1">
      <alignment horizontal="center" vertical="center"/>
    </xf>
    <xf numFmtId="0" fontId="6" fillId="0" borderId="15" xfId="6" applyFont="1" applyBorder="1" applyAlignment="1">
      <alignment horizontal="center" vertical="center"/>
    </xf>
    <xf numFmtId="0" fontId="6" fillId="0" borderId="20" xfId="6" applyFont="1" applyBorder="1" applyAlignment="1">
      <alignment horizontal="center" vertical="center"/>
    </xf>
    <xf numFmtId="0" fontId="6" fillId="0" borderId="1" xfId="6" applyFont="1" applyBorder="1" applyAlignment="1">
      <alignment horizontal="center" vertical="center"/>
    </xf>
    <xf numFmtId="0" fontId="9" fillId="0" borderId="0" xfId="6" applyFont="1">
      <alignment vertical="center"/>
    </xf>
    <xf numFmtId="0" fontId="10" fillId="0" borderId="0" xfId="6" applyFont="1">
      <alignment vertical="center"/>
    </xf>
    <xf numFmtId="0" fontId="11" fillId="0" borderId="0" xfId="6" applyFont="1">
      <alignment vertical="center"/>
    </xf>
    <xf numFmtId="0" fontId="13" fillId="0" borderId="0" xfId="6" applyFont="1">
      <alignment vertical="center"/>
    </xf>
    <xf numFmtId="0" fontId="1" fillId="0" borderId="0" xfId="6" applyFont="1">
      <alignment vertical="center"/>
    </xf>
    <xf numFmtId="38" fontId="6" fillId="0" borderId="0" xfId="3" applyFont="1" applyFill="1" applyAlignment="1">
      <alignment vertical="center"/>
    </xf>
    <xf numFmtId="0" fontId="15" fillId="0" borderId="0" xfId="6" applyFont="1">
      <alignment vertical="center"/>
    </xf>
    <xf numFmtId="0" fontId="16" fillId="0" borderId="0" xfId="6" applyFont="1">
      <alignment vertical="center"/>
    </xf>
    <xf numFmtId="0" fontId="10" fillId="0" borderId="0" xfId="6" applyFont="1" applyAlignment="1">
      <alignment horizontal="center" vertical="center"/>
    </xf>
    <xf numFmtId="0" fontId="17" fillId="0" borderId="0" xfId="6" applyFont="1" applyAlignment="1">
      <alignment horizontal="center" vertical="center"/>
    </xf>
    <xf numFmtId="0" fontId="5" fillId="0" borderId="0" xfId="6">
      <alignment vertical="center"/>
    </xf>
    <xf numFmtId="38" fontId="48" fillId="0" borderId="121" xfId="3" applyFont="1" applyBorder="1" applyAlignment="1"/>
    <xf numFmtId="49" fontId="48" fillId="0" borderId="121" xfId="6" applyNumberFormat="1" applyFont="1" applyBorder="1" applyAlignment="1">
      <alignment horizontal="center"/>
    </xf>
    <xf numFmtId="38" fontId="48" fillId="4" borderId="121" xfId="3" applyFont="1" applyFill="1" applyBorder="1" applyAlignment="1"/>
    <xf numFmtId="49" fontId="48" fillId="0" borderId="121" xfId="6" quotePrefix="1" applyNumberFormat="1" applyFont="1" applyBorder="1" applyAlignment="1">
      <alignment horizontal="center"/>
    </xf>
    <xf numFmtId="0" fontId="19" fillId="0" borderId="121" xfId="6" applyFont="1" applyBorder="1" applyAlignment="1">
      <alignment horizontal="center" vertical="center" wrapText="1"/>
    </xf>
    <xf numFmtId="0" fontId="19" fillId="0" borderId="121" xfId="6" applyFont="1" applyBorder="1" applyAlignment="1">
      <alignment vertical="center" wrapText="1"/>
    </xf>
    <xf numFmtId="177" fontId="5" fillId="0" borderId="0" xfId="6" applyNumberFormat="1">
      <alignment vertical="center"/>
    </xf>
    <xf numFmtId="0" fontId="5" fillId="5" borderId="0" xfId="6" applyFill="1">
      <alignment vertical="center"/>
    </xf>
    <xf numFmtId="38" fontId="5" fillId="0" borderId="0" xfId="6" applyNumberFormat="1">
      <alignment vertical="center"/>
    </xf>
    <xf numFmtId="38" fontId="20" fillId="0" borderId="0" xfId="3" applyFont="1" applyFill="1" applyBorder="1" applyAlignment="1"/>
    <xf numFmtId="38" fontId="48" fillId="0" borderId="17" xfId="3" applyFont="1" applyFill="1" applyBorder="1" applyAlignment="1"/>
    <xf numFmtId="178" fontId="48" fillId="0" borderId="17" xfId="3" applyNumberFormat="1" applyFont="1" applyFill="1" applyBorder="1" applyAlignment="1"/>
    <xf numFmtId="0" fontId="5" fillId="0" borderId="17" xfId="6" applyBorder="1">
      <alignment vertical="center"/>
    </xf>
    <xf numFmtId="38" fontId="48" fillId="0" borderId="22" xfId="3" applyFont="1" applyFill="1" applyBorder="1" applyAlignment="1"/>
    <xf numFmtId="38" fontId="48" fillId="5" borderId="17" xfId="3" applyFont="1" applyFill="1" applyBorder="1" applyAlignment="1"/>
    <xf numFmtId="178" fontId="48" fillId="5" borderId="17" xfId="3" applyNumberFormat="1" applyFont="1" applyFill="1" applyBorder="1" applyAlignment="1"/>
    <xf numFmtId="38" fontId="48" fillId="5" borderId="22" xfId="3" applyFont="1" applyFill="1" applyBorder="1" applyAlignment="1"/>
    <xf numFmtId="38" fontId="48" fillId="0" borderId="1" xfId="3" applyFont="1" applyBorder="1" applyAlignment="1">
      <alignment vertical="center"/>
    </xf>
    <xf numFmtId="38" fontId="48" fillId="0" borderId="1" xfId="3" applyFont="1" applyFill="1" applyBorder="1" applyAlignment="1">
      <alignment horizontal="right" vertical="center" wrapText="1"/>
    </xf>
    <xf numFmtId="0" fontId="48" fillId="0" borderId="1" xfId="6" quotePrefix="1" applyFont="1" applyBorder="1" applyAlignment="1">
      <alignment horizontal="center" vertical="center"/>
    </xf>
    <xf numFmtId="0" fontId="19" fillId="0" borderId="1" xfId="6" applyFont="1" applyBorder="1" applyAlignment="1">
      <alignment horizontal="center" vertical="center" wrapText="1"/>
    </xf>
    <xf numFmtId="0" fontId="21" fillId="0" borderId="0" xfId="6" applyFont="1" applyAlignment="1">
      <alignment horizontal="right"/>
    </xf>
    <xf numFmtId="0" fontId="22" fillId="0" borderId="0" xfId="6" applyFont="1">
      <alignment vertical="center"/>
    </xf>
    <xf numFmtId="0" fontId="23" fillId="0" borderId="0" xfId="6" applyFont="1">
      <alignment vertical="center"/>
    </xf>
    <xf numFmtId="0" fontId="24" fillId="0" borderId="0" xfId="6" applyFont="1">
      <alignment vertical="center"/>
    </xf>
    <xf numFmtId="0" fontId="26" fillId="0" borderId="0" xfId="6" applyFont="1">
      <alignment vertical="center"/>
    </xf>
    <xf numFmtId="0" fontId="27" fillId="0" borderId="0" xfId="6" applyFont="1">
      <alignment vertical="center"/>
    </xf>
    <xf numFmtId="0" fontId="28" fillId="0" borderId="0" xfId="6" applyFont="1">
      <alignment vertical="center"/>
    </xf>
    <xf numFmtId="0" fontId="29" fillId="0" borderId="0" xfId="6" applyFont="1">
      <alignment vertical="center"/>
    </xf>
    <xf numFmtId="0" fontId="24" fillId="0" borderId="0" xfId="7" applyFont="1" applyAlignment="1">
      <alignment vertical="center"/>
    </xf>
    <xf numFmtId="177" fontId="24" fillId="0" borderId="0" xfId="7" applyNumberFormat="1" applyFont="1" applyAlignment="1">
      <alignment vertical="center"/>
    </xf>
    <xf numFmtId="0" fontId="1" fillId="0" borderId="0" xfId="7" applyFont="1" applyAlignment="1">
      <alignment vertical="center"/>
    </xf>
    <xf numFmtId="0" fontId="1" fillId="0" borderId="0" xfId="7" applyFont="1" applyAlignment="1">
      <alignment horizontal="center" vertical="center"/>
    </xf>
    <xf numFmtId="0" fontId="15" fillId="0" borderId="0" xfId="7" applyFont="1" applyAlignment="1">
      <alignment vertical="center"/>
    </xf>
    <xf numFmtId="49" fontId="24" fillId="0" borderId="0" xfId="7" applyNumberFormat="1" applyFont="1" applyAlignment="1">
      <alignment vertical="center"/>
    </xf>
    <xf numFmtId="49" fontId="15" fillId="0" borderId="0" xfId="7" applyNumberFormat="1" applyFont="1" applyAlignment="1">
      <alignment vertical="center"/>
    </xf>
    <xf numFmtId="0" fontId="16" fillId="0" borderId="0" xfId="7" applyFont="1" applyAlignment="1">
      <alignment vertical="center"/>
    </xf>
    <xf numFmtId="0" fontId="19" fillId="5" borderId="0" xfId="7" applyFont="1" applyFill="1" applyAlignment="1">
      <alignment vertical="center"/>
    </xf>
    <xf numFmtId="38" fontId="23" fillId="5" borderId="0" xfId="4" applyFont="1" applyFill="1" applyAlignment="1">
      <alignment vertical="center"/>
    </xf>
    <xf numFmtId="0" fontId="1" fillId="5" borderId="0" xfId="7" applyFont="1" applyFill="1" applyAlignment="1">
      <alignment vertical="center"/>
    </xf>
    <xf numFmtId="0" fontId="20" fillId="0" borderId="34" xfId="7" applyFont="1" applyBorder="1" applyAlignment="1">
      <alignment horizontal="center" vertical="center"/>
    </xf>
    <xf numFmtId="179" fontId="49" fillId="0" borderId="18" xfId="7" applyNumberFormat="1" applyFont="1" applyBorder="1" applyAlignment="1">
      <alignment vertical="center"/>
    </xf>
    <xf numFmtId="178" fontId="49" fillId="0" borderId="18" xfId="4" applyNumberFormat="1" applyFont="1" applyFill="1" applyBorder="1" applyAlignment="1">
      <alignment horizontal="right" vertical="center"/>
    </xf>
    <xf numFmtId="49" fontId="20" fillId="0" borderId="32" xfId="7" applyNumberFormat="1" applyFont="1" applyBorder="1" applyAlignment="1">
      <alignment horizontal="center" vertical="center"/>
    </xf>
    <xf numFmtId="49" fontId="20" fillId="0" borderId="37" xfId="7" applyNumberFormat="1" applyFont="1" applyBorder="1" applyAlignment="1">
      <alignment horizontal="center" vertical="center"/>
    </xf>
    <xf numFmtId="38" fontId="23" fillId="0" borderId="0" xfId="4" applyFont="1" applyFill="1" applyAlignment="1">
      <alignment vertical="center"/>
    </xf>
    <xf numFmtId="0" fontId="20" fillId="5" borderId="34" xfId="7" applyFont="1" applyFill="1" applyBorder="1" applyAlignment="1">
      <alignment horizontal="center" vertical="center"/>
    </xf>
    <xf numFmtId="179" fontId="49" fillId="5" borderId="18" xfId="7" applyNumberFormat="1" applyFont="1" applyFill="1" applyBorder="1" applyAlignment="1">
      <alignment vertical="center"/>
    </xf>
    <xf numFmtId="178" fontId="49" fillId="5" borderId="18" xfId="4" applyNumberFormat="1" applyFont="1" applyFill="1" applyBorder="1" applyAlignment="1">
      <alignment horizontal="right" vertical="center"/>
    </xf>
    <xf numFmtId="49" fontId="20" fillId="5" borderId="32" xfId="7" applyNumberFormat="1" applyFont="1" applyFill="1" applyBorder="1" applyAlignment="1">
      <alignment horizontal="center" vertical="center"/>
    </xf>
    <xf numFmtId="179" fontId="49" fillId="5" borderId="0" xfId="7" applyNumberFormat="1" applyFont="1" applyFill="1" applyAlignment="1">
      <alignment vertical="center"/>
    </xf>
    <xf numFmtId="178" fontId="49" fillId="5" borderId="32" xfId="4" applyNumberFormat="1" applyFont="1" applyFill="1" applyBorder="1" applyAlignment="1">
      <alignment vertical="center"/>
    </xf>
    <xf numFmtId="49" fontId="20" fillId="5" borderId="37" xfId="7" applyNumberFormat="1" applyFont="1" applyFill="1" applyBorder="1" applyAlignment="1">
      <alignment horizontal="center" vertical="center"/>
    </xf>
    <xf numFmtId="178" fontId="49" fillId="5" borderId="32" xfId="7" applyNumberFormat="1" applyFont="1" applyFill="1" applyBorder="1" applyAlignment="1">
      <alignment vertical="center"/>
    </xf>
    <xf numFmtId="0" fontId="19" fillId="5" borderId="0" xfId="7" applyFont="1" applyFill="1" applyAlignment="1">
      <alignment horizontal="right" vertical="center"/>
    </xf>
    <xf numFmtId="0" fontId="19" fillId="5" borderId="32" xfId="7" applyFont="1" applyFill="1" applyBorder="1" applyAlignment="1">
      <alignment horizontal="right" vertical="center"/>
    </xf>
    <xf numFmtId="0" fontId="19" fillId="5" borderId="22" xfId="7" applyFont="1" applyFill="1" applyBorder="1" applyAlignment="1">
      <alignment horizontal="right" vertical="center"/>
    </xf>
    <xf numFmtId="0" fontId="19" fillId="5" borderId="38" xfId="7" applyFont="1" applyFill="1" applyBorder="1" applyAlignment="1">
      <alignment horizontal="right" vertical="center"/>
    </xf>
    <xf numFmtId="0" fontId="20" fillId="5" borderId="0" xfId="7" applyFont="1" applyFill="1" applyAlignment="1">
      <alignment horizontal="center" vertical="center" shrinkToFit="1"/>
    </xf>
    <xf numFmtId="0" fontId="20" fillId="5" borderId="22" xfId="7" applyFont="1" applyFill="1" applyBorder="1" applyAlignment="1">
      <alignment horizontal="center" vertical="center" shrinkToFit="1"/>
    </xf>
    <xf numFmtId="0" fontId="32" fillId="5" borderId="0" xfId="7" applyFont="1" applyFill="1" applyAlignment="1">
      <alignment horizontal="center" vertical="center"/>
    </xf>
    <xf numFmtId="0" fontId="32" fillId="5" borderId="0" xfId="7" applyFont="1" applyFill="1" applyAlignment="1">
      <alignment vertical="center"/>
    </xf>
    <xf numFmtId="178" fontId="49" fillId="0" borderId="0" xfId="7" applyNumberFormat="1" applyFont="1" applyAlignment="1">
      <alignment horizontal="center" vertical="center"/>
    </xf>
    <xf numFmtId="49" fontId="20" fillId="0" borderId="34" xfId="7" applyNumberFormat="1" applyFont="1" applyBorder="1" applyAlignment="1">
      <alignment horizontal="center" vertical="center"/>
    </xf>
    <xf numFmtId="179" fontId="49" fillId="0" borderId="0" xfId="4" applyNumberFormat="1" applyFont="1" applyFill="1" applyBorder="1" applyAlignment="1">
      <alignment horizontal="center" vertical="center"/>
    </xf>
    <xf numFmtId="179" fontId="49" fillId="0" borderId="18" xfId="4" applyNumberFormat="1" applyFont="1" applyFill="1" applyBorder="1" applyAlignment="1">
      <alignment vertical="center"/>
    </xf>
    <xf numFmtId="178" fontId="49" fillId="0" borderId="18" xfId="7" applyNumberFormat="1" applyFont="1" applyBorder="1" applyAlignment="1">
      <alignment horizontal="right" vertical="center"/>
    </xf>
    <xf numFmtId="179" fontId="49" fillId="0" borderId="0" xfId="7" applyNumberFormat="1" applyFont="1" applyAlignment="1">
      <alignment vertical="center"/>
    </xf>
    <xf numFmtId="178" fontId="49" fillId="0" borderId="32" xfId="7" applyNumberFormat="1" applyFont="1" applyBorder="1" applyAlignment="1">
      <alignment vertical="center"/>
    </xf>
    <xf numFmtId="0" fontId="19" fillId="0" borderId="0" xfId="7" applyFont="1" applyAlignment="1">
      <alignment horizontal="right" vertical="center"/>
    </xf>
    <xf numFmtId="0" fontId="19" fillId="0" borderId="32" xfId="7" applyFont="1" applyBorder="1" applyAlignment="1">
      <alignment horizontal="right" vertical="center"/>
    </xf>
    <xf numFmtId="0" fontId="19" fillId="0" borderId="22" xfId="7" applyFont="1" applyBorder="1" applyAlignment="1">
      <alignment horizontal="right" vertical="center"/>
    </xf>
    <xf numFmtId="0" fontId="19" fillId="0" borderId="37" xfId="7" applyFont="1" applyBorder="1" applyAlignment="1">
      <alignment horizontal="right" vertical="center"/>
    </xf>
    <xf numFmtId="0" fontId="19" fillId="0" borderId="38" xfId="7" applyFont="1" applyBorder="1" applyAlignment="1">
      <alignment horizontal="right" vertical="center"/>
    </xf>
    <xf numFmtId="0" fontId="20" fillId="0" borderId="0" xfId="7" applyFont="1" applyAlignment="1">
      <alignment horizontal="center" vertical="center" shrinkToFit="1"/>
    </xf>
    <xf numFmtId="0" fontId="20" fillId="0" borderId="22" xfId="7" applyFont="1" applyBorder="1" applyAlignment="1">
      <alignment horizontal="center" vertical="center" shrinkToFit="1"/>
    </xf>
    <xf numFmtId="0" fontId="32" fillId="0" borderId="0" xfId="7" applyFont="1" applyAlignment="1">
      <alignment vertical="center"/>
    </xf>
    <xf numFmtId="0" fontId="24" fillId="0" borderId="0" xfId="0" applyFont="1">
      <alignment vertical="center"/>
    </xf>
    <xf numFmtId="0" fontId="29" fillId="0" borderId="0" xfId="0" applyFont="1">
      <alignment vertical="center"/>
    </xf>
    <xf numFmtId="177" fontId="29" fillId="0" borderId="0" xfId="0" applyNumberFormat="1" applyFont="1">
      <alignment vertical="center"/>
    </xf>
    <xf numFmtId="38" fontId="29" fillId="0" borderId="0" xfId="2" applyFont="1" applyFill="1" applyBorder="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38" fontId="29" fillId="0" borderId="0" xfId="2" applyFont="1" applyFill="1" applyBorder="1" applyAlignment="1">
      <alignment horizontal="right" vertical="center"/>
    </xf>
    <xf numFmtId="0" fontId="29" fillId="0" borderId="0" xfId="0" applyFont="1" applyAlignment="1">
      <alignment horizontal="center" vertical="center" shrinkToFit="1"/>
    </xf>
    <xf numFmtId="38" fontId="29" fillId="0" borderId="0" xfId="0" applyNumberFormat="1" applyFont="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44" xfId="0" applyFont="1" applyBorder="1" applyAlignment="1">
      <alignment horizontal="center" vertical="center"/>
    </xf>
    <xf numFmtId="0" fontId="29" fillId="0" borderId="47" xfId="0" applyFont="1" applyBorder="1" applyAlignment="1">
      <alignment horizontal="center" vertical="center"/>
    </xf>
    <xf numFmtId="0" fontId="29" fillId="0" borderId="26" xfId="0" applyFont="1" applyBorder="1" applyAlignment="1">
      <alignment horizontal="center" vertical="center"/>
    </xf>
    <xf numFmtId="0" fontId="29" fillId="0" borderId="48" xfId="0" applyFont="1" applyBorder="1">
      <alignment vertical="center"/>
    </xf>
    <xf numFmtId="0" fontId="29" fillId="0" borderId="53" xfId="0" applyFont="1" applyBorder="1" applyAlignment="1">
      <alignment horizontal="right" vertical="center"/>
    </xf>
    <xf numFmtId="38" fontId="29" fillId="0" borderId="37" xfId="2" applyFont="1" applyFill="1" applyBorder="1" applyAlignment="1">
      <alignment horizontal="right" vertical="center"/>
    </xf>
    <xf numFmtId="38" fontId="29" fillId="0" borderId="38" xfId="2" applyFont="1" applyFill="1" applyBorder="1" applyAlignment="1">
      <alignment horizontal="right" vertical="center"/>
    </xf>
    <xf numFmtId="0" fontId="29" fillId="0" borderId="37" xfId="0" applyFont="1" applyBorder="1">
      <alignment vertical="center"/>
    </xf>
    <xf numFmtId="0" fontId="29" fillId="0" borderId="54" xfId="0" applyFont="1" applyBorder="1" applyAlignment="1">
      <alignment horizontal="center" vertical="center"/>
    </xf>
    <xf numFmtId="0" fontId="29" fillId="0" borderId="34" xfId="0" applyFont="1" applyBorder="1">
      <alignment vertical="center"/>
    </xf>
    <xf numFmtId="0" fontId="29" fillId="0" borderId="39" xfId="0" applyFont="1" applyBorder="1">
      <alignment vertical="center"/>
    </xf>
    <xf numFmtId="0" fontId="29" fillId="0" borderId="54" xfId="0" applyFont="1" applyBorder="1" applyAlignment="1">
      <alignment horizontal="center" vertical="center" shrinkToFit="1"/>
    </xf>
    <xf numFmtId="186" fontId="29" fillId="0" borderId="0" xfId="0" applyNumberFormat="1" applyFont="1" applyAlignment="1">
      <alignment horizontal="center" vertical="center"/>
    </xf>
    <xf numFmtId="177" fontId="29" fillId="0" borderId="40" xfId="0" applyNumberFormat="1" applyFont="1" applyBorder="1">
      <alignment vertical="center"/>
    </xf>
    <xf numFmtId="38" fontId="29" fillId="0" borderId="34" xfId="2" applyFont="1" applyFill="1" applyBorder="1" applyAlignment="1">
      <alignment vertical="center"/>
    </xf>
    <xf numFmtId="177" fontId="29" fillId="0" borderId="39" xfId="0" applyNumberFormat="1" applyFont="1" applyBorder="1">
      <alignment vertical="center"/>
    </xf>
    <xf numFmtId="38" fontId="29" fillId="0" borderId="42" xfId="2" applyFont="1" applyFill="1" applyBorder="1" applyAlignment="1">
      <alignment vertical="center"/>
    </xf>
    <xf numFmtId="177" fontId="29" fillId="0" borderId="55" xfId="0" applyNumberFormat="1" applyFont="1" applyBorder="1">
      <alignment vertical="center"/>
    </xf>
    <xf numFmtId="38" fontId="29" fillId="0" borderId="41" xfId="2" applyFont="1" applyFill="1" applyBorder="1" applyAlignment="1">
      <alignment vertical="center"/>
    </xf>
    <xf numFmtId="38" fontId="29" fillId="0" borderId="39" xfId="2" applyFont="1" applyFill="1" applyBorder="1" applyAlignment="1">
      <alignment vertical="center"/>
    </xf>
    <xf numFmtId="0" fontId="29" fillId="0" borderId="39" xfId="0" applyFont="1" applyBorder="1" applyAlignment="1">
      <alignment horizontal="center" vertical="center"/>
    </xf>
    <xf numFmtId="177" fontId="29" fillId="0" borderId="43" xfId="0" applyNumberFormat="1" applyFont="1" applyBorder="1">
      <alignment vertical="center"/>
    </xf>
    <xf numFmtId="177" fontId="29" fillId="0" borderId="56" xfId="0" applyNumberFormat="1" applyFont="1" applyBorder="1">
      <alignment vertical="center"/>
    </xf>
    <xf numFmtId="177" fontId="29" fillId="0" borderId="57" xfId="0" applyNumberFormat="1" applyFont="1" applyBorder="1">
      <alignment vertical="center"/>
    </xf>
    <xf numFmtId="177" fontId="29" fillId="0" borderId="58" xfId="0" applyNumberFormat="1" applyFont="1" applyBorder="1">
      <alignment vertical="center"/>
    </xf>
    <xf numFmtId="177" fontId="29" fillId="0" borderId="6" xfId="0" applyNumberFormat="1" applyFont="1" applyBorder="1">
      <alignment vertical="center"/>
    </xf>
    <xf numFmtId="38" fontId="29" fillId="0" borderId="32" xfId="2" applyFont="1" applyFill="1" applyBorder="1" applyAlignment="1">
      <alignment vertical="center"/>
    </xf>
    <xf numFmtId="38" fontId="29" fillId="0" borderId="52" xfId="2" applyFont="1" applyFill="1" applyBorder="1" applyAlignment="1">
      <alignment vertical="center"/>
    </xf>
    <xf numFmtId="38" fontId="29" fillId="0" borderId="50" xfId="2" applyFont="1" applyFill="1" applyBorder="1" applyAlignment="1">
      <alignment vertical="center"/>
    </xf>
    <xf numFmtId="38" fontId="29" fillId="0" borderId="14" xfId="2" applyFont="1" applyFill="1" applyBorder="1" applyAlignment="1">
      <alignment vertical="center"/>
    </xf>
    <xf numFmtId="0" fontId="29" fillId="0" borderId="48" xfId="0" applyFont="1" applyBorder="1" applyAlignment="1">
      <alignment horizontal="center" vertical="center"/>
    </xf>
    <xf numFmtId="177" fontId="29" fillId="0" borderId="51" xfId="0" applyNumberFormat="1" applyFont="1" applyBorder="1">
      <alignment vertical="center"/>
    </xf>
    <xf numFmtId="177" fontId="29" fillId="0" borderId="49" xfId="0" applyNumberFormat="1" applyFont="1" applyBorder="1">
      <alignment vertical="center"/>
    </xf>
    <xf numFmtId="177" fontId="29" fillId="0" borderId="10" xfId="0" applyNumberFormat="1" applyFont="1" applyBorder="1">
      <alignment vertical="center"/>
    </xf>
    <xf numFmtId="0" fontId="29" fillId="0" borderId="49" xfId="0" applyFont="1" applyBorder="1" applyAlignment="1">
      <alignment horizontal="center" vertical="center"/>
    </xf>
    <xf numFmtId="0" fontId="29" fillId="0" borderId="36" xfId="0" applyFont="1" applyBorder="1" applyAlignment="1">
      <alignment horizontal="right" vertical="center"/>
    </xf>
    <xf numFmtId="0" fontId="29" fillId="0" borderId="38" xfId="0" applyFont="1" applyBorder="1" applyAlignment="1">
      <alignment horizontal="right" vertical="center"/>
    </xf>
    <xf numFmtId="0" fontId="29" fillId="0" borderId="22" xfId="0" applyFont="1" applyBorder="1">
      <alignment vertical="center"/>
    </xf>
    <xf numFmtId="187" fontId="29" fillId="0" borderId="0" xfId="0" applyNumberFormat="1" applyFont="1">
      <alignment vertical="center"/>
    </xf>
    <xf numFmtId="38" fontId="29" fillId="0" borderId="44" xfId="2" applyFont="1" applyFill="1" applyBorder="1" applyAlignment="1">
      <alignment vertical="center"/>
    </xf>
    <xf numFmtId="38" fontId="29" fillId="0" borderId="7" xfId="2" applyFont="1" applyFill="1" applyBorder="1" applyAlignment="1">
      <alignment vertical="center"/>
    </xf>
    <xf numFmtId="0" fontId="29" fillId="0" borderId="35" xfId="0" applyFont="1" applyBorder="1" applyAlignment="1">
      <alignment horizontal="right" vertical="center"/>
    </xf>
    <xf numFmtId="38" fontId="29" fillId="0" borderId="32" xfId="2" applyFont="1" applyFill="1" applyBorder="1" applyAlignment="1">
      <alignment horizontal="right" vertical="center"/>
    </xf>
    <xf numFmtId="0" fontId="29" fillId="0" borderId="32" xfId="0" applyFont="1" applyBorder="1">
      <alignment vertical="center"/>
    </xf>
    <xf numFmtId="0" fontId="29" fillId="0" borderId="17" xfId="0" applyFont="1" applyBorder="1">
      <alignment vertical="center"/>
    </xf>
    <xf numFmtId="0" fontId="29" fillId="0" borderId="18" xfId="0" applyFont="1" applyBorder="1" applyAlignment="1">
      <alignment horizontal="center" vertical="center"/>
    </xf>
    <xf numFmtId="0" fontId="26" fillId="0" borderId="0" xfId="0" applyFont="1">
      <alignment vertical="center"/>
    </xf>
    <xf numFmtId="0" fontId="26" fillId="0" borderId="0" xfId="0" applyFont="1" applyAlignment="1">
      <alignment horizontal="right" vertical="center"/>
    </xf>
    <xf numFmtId="0" fontId="28" fillId="0" borderId="0" xfId="0" applyFont="1">
      <alignment vertical="center"/>
    </xf>
    <xf numFmtId="0" fontId="15" fillId="0" borderId="0" xfId="0" applyFont="1">
      <alignment vertical="center"/>
    </xf>
    <xf numFmtId="0" fontId="16" fillId="0" borderId="0" xfId="0" applyFont="1">
      <alignment vertical="center"/>
    </xf>
    <xf numFmtId="177" fontId="24" fillId="0" borderId="0" xfId="0" applyNumberFormat="1" applyFont="1">
      <alignment vertical="center"/>
    </xf>
    <xf numFmtId="0" fontId="24" fillId="0" borderId="0" xfId="0" applyFont="1" applyAlignment="1">
      <alignment horizontal="center" vertical="center"/>
    </xf>
    <xf numFmtId="178" fontId="24" fillId="0" borderId="0" xfId="0" applyNumberFormat="1" applyFont="1">
      <alignment vertical="center"/>
    </xf>
    <xf numFmtId="177" fontId="24" fillId="0" borderId="61" xfId="0" applyNumberFormat="1" applyFont="1" applyBorder="1">
      <alignment vertical="center"/>
    </xf>
    <xf numFmtId="184" fontId="24" fillId="0" borderId="62" xfId="2" applyNumberFormat="1" applyFont="1" applyFill="1" applyBorder="1" applyAlignment="1">
      <alignment vertical="center"/>
    </xf>
    <xf numFmtId="184" fontId="24" fillId="0" borderId="61" xfId="2" applyNumberFormat="1" applyFont="1" applyFill="1" applyBorder="1" applyAlignment="1">
      <alignment vertical="center"/>
    </xf>
    <xf numFmtId="0" fontId="24" fillId="0" borderId="63" xfId="0" applyFont="1" applyBorder="1" applyAlignment="1">
      <alignment horizontal="center" vertical="center"/>
    </xf>
    <xf numFmtId="0" fontId="24" fillId="0" borderId="64" xfId="0" applyFont="1" applyBorder="1">
      <alignment vertical="center"/>
    </xf>
    <xf numFmtId="0" fontId="24" fillId="0" borderId="65" xfId="0" applyFont="1" applyBorder="1">
      <alignment vertical="center"/>
    </xf>
    <xf numFmtId="184" fontId="24" fillId="0" borderId="66" xfId="2" applyNumberFormat="1" applyFont="1" applyFill="1" applyBorder="1" applyAlignment="1">
      <alignment vertical="center"/>
    </xf>
    <xf numFmtId="184" fontId="24" fillId="0" borderId="65" xfId="2" applyNumberFormat="1" applyFont="1" applyFill="1" applyBorder="1" applyAlignment="1">
      <alignment vertical="center"/>
    </xf>
    <xf numFmtId="177" fontId="24" fillId="0" borderId="65" xfId="0" applyNumberFormat="1" applyFont="1" applyBorder="1">
      <alignment vertical="center"/>
    </xf>
    <xf numFmtId="178" fontId="24" fillId="0" borderId="66" xfId="2" applyNumberFormat="1" applyFont="1" applyFill="1" applyBorder="1" applyAlignment="1">
      <alignment vertical="center"/>
    </xf>
    <xf numFmtId="178" fontId="24" fillId="0" borderId="67" xfId="0" applyNumberFormat="1" applyFont="1" applyBorder="1">
      <alignment vertical="center"/>
    </xf>
    <xf numFmtId="178" fontId="24" fillId="0" borderId="65" xfId="0" applyNumberFormat="1" applyFont="1" applyBorder="1">
      <alignment vertical="center"/>
    </xf>
    <xf numFmtId="0" fontId="24" fillId="0" borderId="67" xfId="0" quotePrefix="1" applyFont="1" applyBorder="1" applyAlignment="1">
      <alignment horizontal="center" vertical="center"/>
    </xf>
    <xf numFmtId="177" fontId="24" fillId="0" borderId="68" xfId="0" applyNumberFormat="1" applyFont="1" applyBorder="1">
      <alignment vertical="center"/>
    </xf>
    <xf numFmtId="0" fontId="24" fillId="0" borderId="39" xfId="0" applyFont="1" applyBorder="1" applyAlignment="1">
      <alignment horizontal="center" vertical="center"/>
    </xf>
    <xf numFmtId="49" fontId="24" fillId="0" borderId="70" xfId="0" applyNumberFormat="1" applyFont="1" applyBorder="1" applyAlignment="1">
      <alignment horizontal="center" vertical="center"/>
    </xf>
    <xf numFmtId="49" fontId="24" fillId="0" borderId="0" xfId="0" applyNumberFormat="1" applyFont="1" applyAlignment="1">
      <alignment horizontal="center" vertical="center"/>
    </xf>
    <xf numFmtId="177" fontId="24" fillId="0" borderId="71" xfId="0" applyNumberFormat="1" applyFont="1" applyBorder="1">
      <alignment vertical="center"/>
    </xf>
    <xf numFmtId="49" fontId="24" fillId="0" borderId="72" xfId="0" applyNumberFormat="1" applyFont="1" applyBorder="1" applyAlignment="1">
      <alignment horizontal="center" vertical="center"/>
    </xf>
    <xf numFmtId="49" fontId="24" fillId="0" borderId="39" xfId="0" applyNumberFormat="1" applyFont="1" applyBorder="1" applyAlignment="1">
      <alignment horizontal="center" vertical="center"/>
    </xf>
    <xf numFmtId="0" fontId="26" fillId="0" borderId="78" xfId="0" applyFont="1" applyBorder="1" applyAlignment="1">
      <alignment horizontal="right" vertical="center"/>
    </xf>
    <xf numFmtId="0" fontId="26" fillId="0" borderId="79" xfId="0" applyFont="1" applyBorder="1" applyAlignment="1">
      <alignment horizontal="right" vertical="center"/>
    </xf>
    <xf numFmtId="0" fontId="26" fillId="0" borderId="80" xfId="0" applyFont="1" applyBorder="1" applyAlignment="1">
      <alignment horizontal="right" vertical="center"/>
    </xf>
    <xf numFmtId="0" fontId="26" fillId="0" borderId="81" xfId="0" applyFont="1" applyBorder="1" applyAlignment="1">
      <alignment horizontal="right" vertical="center"/>
    </xf>
    <xf numFmtId="0" fontId="24" fillId="0" borderId="82" xfId="0" applyFont="1" applyBorder="1">
      <alignment vertical="center"/>
    </xf>
    <xf numFmtId="0" fontId="24" fillId="0" borderId="83" xfId="0" applyFont="1" applyBorder="1" applyAlignment="1">
      <alignment horizontal="center" vertical="center"/>
    </xf>
    <xf numFmtId="0" fontId="24" fillId="0" borderId="81" xfId="0" applyFont="1" applyBorder="1">
      <alignment vertical="center"/>
    </xf>
    <xf numFmtId="0" fontId="20" fillId="0" borderId="0" xfId="0" applyFont="1">
      <alignment vertical="center"/>
    </xf>
    <xf numFmtId="0" fontId="35" fillId="0" borderId="0" xfId="0" applyFont="1">
      <alignment vertical="center"/>
    </xf>
    <xf numFmtId="0" fontId="34" fillId="0" borderId="54" xfId="0" applyFont="1" applyBorder="1" applyAlignment="1">
      <alignment horizontal="right" vertical="center"/>
    </xf>
    <xf numFmtId="0" fontId="34" fillId="0" borderId="111" xfId="0" applyFont="1" applyBorder="1" applyAlignment="1">
      <alignment horizontal="right" vertical="center"/>
    </xf>
    <xf numFmtId="3" fontId="20" fillId="0" borderId="0" xfId="0" applyNumberFormat="1" applyFont="1">
      <alignment vertical="center"/>
    </xf>
    <xf numFmtId="0" fontId="34" fillId="0" borderId="51" xfId="0" applyFont="1" applyBorder="1" applyAlignment="1">
      <alignment horizontal="right" vertical="center"/>
    </xf>
    <xf numFmtId="0" fontId="34" fillId="0" borderId="112" xfId="0" applyFont="1" applyBorder="1" applyAlignment="1">
      <alignment horizontal="right" vertical="center"/>
    </xf>
    <xf numFmtId="0" fontId="34" fillId="0" borderId="25" xfId="0" applyFont="1" applyBorder="1" applyAlignment="1">
      <alignment horizontal="right" vertical="center"/>
    </xf>
    <xf numFmtId="0" fontId="18" fillId="0" borderId="27" xfId="0" applyFont="1" applyBorder="1" applyAlignment="1">
      <alignment horizontal="right" vertical="center"/>
    </xf>
    <xf numFmtId="0" fontId="20" fillId="0" borderId="1" xfId="0" applyFont="1" applyBorder="1" applyAlignment="1">
      <alignment horizontal="center" vertical="center"/>
    </xf>
    <xf numFmtId="0" fontId="35" fillId="0" borderId="0" xfId="0" applyFont="1" applyAlignment="1">
      <alignment horizontal="right" vertical="center"/>
    </xf>
    <xf numFmtId="0" fontId="20" fillId="0" borderId="46" xfId="0" applyFont="1" applyBorder="1" applyAlignment="1">
      <alignment horizontal="left" vertical="center"/>
    </xf>
    <xf numFmtId="0" fontId="20" fillId="0" borderId="50" xfId="0" applyFont="1" applyBorder="1" applyAlignment="1">
      <alignment horizontal="left" vertical="center"/>
    </xf>
    <xf numFmtId="0" fontId="34" fillId="0" borderId="45" xfId="0" applyFont="1" applyBorder="1" applyAlignment="1">
      <alignment horizontal="right" vertical="center"/>
    </xf>
    <xf numFmtId="0" fontId="34" fillId="0" borderId="57" xfId="0" applyFont="1" applyBorder="1" applyAlignment="1">
      <alignment horizontal="right" vertical="center"/>
    </xf>
    <xf numFmtId="0" fontId="20" fillId="0" borderId="59" xfId="0" applyFont="1" applyBorder="1" applyAlignment="1">
      <alignment horizontal="left" vertical="center"/>
    </xf>
    <xf numFmtId="0" fontId="18" fillId="0" borderId="35" xfId="0" applyFont="1" applyBorder="1" applyAlignment="1">
      <alignment horizontal="right" vertical="center"/>
    </xf>
    <xf numFmtId="38" fontId="20" fillId="0" borderId="0" xfId="2" applyFont="1" applyFill="1" applyBorder="1" applyAlignment="1">
      <alignment horizontal="right" vertical="center"/>
    </xf>
    <xf numFmtId="0" fontId="18" fillId="0" borderId="0" xfId="0" applyFont="1" applyAlignment="1">
      <alignment horizontal="right" vertical="center"/>
    </xf>
    <xf numFmtId="0" fontId="20" fillId="0" borderId="0" xfId="0" applyFont="1" applyAlignment="1">
      <alignment horizontal="left" vertical="center"/>
    </xf>
    <xf numFmtId="0" fontId="18" fillId="0" borderId="23" xfId="0" applyFont="1" applyBorder="1" applyAlignment="1">
      <alignment horizontal="right" vertical="center"/>
    </xf>
    <xf numFmtId="0" fontId="18" fillId="0" borderId="25" xfId="0" applyFont="1" applyBorder="1" applyAlignment="1">
      <alignment horizontal="right" vertical="center"/>
    </xf>
    <xf numFmtId="0" fontId="18" fillId="0" borderId="115" xfId="0" applyFont="1" applyBorder="1" applyAlignment="1">
      <alignment horizontal="right" vertical="center"/>
    </xf>
    <xf numFmtId="0" fontId="18" fillId="0" borderId="112" xfId="0" applyFont="1" applyBorder="1" applyAlignment="1">
      <alignment horizontal="right" vertical="center"/>
    </xf>
    <xf numFmtId="189" fontId="20" fillId="0" borderId="0" xfId="1" applyNumberFormat="1" applyFont="1" applyFill="1">
      <alignment vertical="center"/>
    </xf>
    <xf numFmtId="0" fontId="18" fillId="0" borderId="111" xfId="0" applyFont="1" applyBorder="1" applyAlignment="1">
      <alignment horizontal="right" vertical="center"/>
    </xf>
    <xf numFmtId="38" fontId="37" fillId="0" borderId="0" xfId="2" quotePrefix="1" applyFont="1" applyFill="1" applyBorder="1" applyAlignment="1">
      <alignment horizontal="center" vertical="center"/>
    </xf>
    <xf numFmtId="38" fontId="23" fillId="6" borderId="0" xfId="2" applyFont="1" applyFill="1" applyBorder="1" applyAlignment="1"/>
    <xf numFmtId="38" fontId="23" fillId="7" borderId="0" xfId="2" applyFont="1" applyFill="1" applyBorder="1" applyAlignment="1"/>
    <xf numFmtId="183" fontId="23" fillId="6" borderId="0" xfId="2" applyNumberFormat="1" applyFont="1" applyFill="1" applyBorder="1" applyAlignment="1"/>
    <xf numFmtId="38" fontId="23" fillId="7" borderId="0" xfId="2" applyFont="1" applyFill="1" applyAlignment="1"/>
    <xf numFmtId="38" fontId="0" fillId="0" borderId="0" xfId="2" applyFont="1" applyAlignment="1">
      <alignment vertical="center" wrapText="1"/>
    </xf>
    <xf numFmtId="40" fontId="0" fillId="0" borderId="0" xfId="2" applyNumberFormat="1" applyFont="1" applyBorder="1" applyAlignment="1"/>
    <xf numFmtId="190" fontId="0" fillId="0" borderId="0" xfId="2" applyNumberFormat="1" applyFont="1" applyBorder="1" applyAlignment="1"/>
    <xf numFmtId="190" fontId="0" fillId="0" borderId="0" xfId="2" applyNumberFormat="1" applyFont="1" applyFill="1" applyBorder="1" applyAlignment="1"/>
    <xf numFmtId="38" fontId="0" fillId="0" borderId="0" xfId="2" applyFont="1" applyBorder="1" applyAlignment="1"/>
    <xf numFmtId="38" fontId="23" fillId="4" borderId="0" xfId="2" applyFont="1" applyFill="1" applyBorder="1" applyAlignment="1"/>
    <xf numFmtId="38" fontId="0" fillId="0" borderId="0" xfId="2" applyFont="1" applyBorder="1" applyAlignment="1">
      <alignment vertical="center" wrapText="1"/>
    </xf>
    <xf numFmtId="38" fontId="0" fillId="0" borderId="0" xfId="2" applyFont="1" applyBorder="1" applyAlignment="1">
      <alignment horizontal="center" vertical="center" wrapText="1"/>
    </xf>
    <xf numFmtId="38" fontId="23" fillId="0" borderId="0" xfId="0" applyNumberFormat="1" applyFont="1">
      <alignment vertical="center"/>
    </xf>
    <xf numFmtId="38" fontId="23" fillId="0" borderId="0" xfId="2" applyFont="1" applyAlignment="1"/>
    <xf numFmtId="38" fontId="23" fillId="0" borderId="0" xfId="2" applyFont="1">
      <alignment vertical="center"/>
    </xf>
    <xf numFmtId="0" fontId="23" fillId="0" borderId="0" xfId="9">
      <alignment vertical="center"/>
    </xf>
    <xf numFmtId="190" fontId="23" fillId="0" borderId="0" xfId="2" applyNumberFormat="1" applyFont="1" applyAlignment="1"/>
    <xf numFmtId="38" fontId="23" fillId="6" borderId="1" xfId="2" applyFont="1" applyFill="1" applyBorder="1" applyAlignment="1"/>
    <xf numFmtId="38" fontId="23" fillId="0" borderId="0" xfId="2" applyFont="1" applyAlignment="1">
      <alignment vertical="center" wrapText="1"/>
    </xf>
    <xf numFmtId="38" fontId="23" fillId="0" borderId="0" xfId="2" applyFont="1" applyAlignment="1">
      <alignment horizontal="center" vertical="center" wrapText="1"/>
    </xf>
    <xf numFmtId="38" fontId="23" fillId="0" borderId="0" xfId="2" applyFont="1" applyFill="1" applyBorder="1" applyAlignment="1"/>
    <xf numFmtId="38" fontId="23" fillId="0" borderId="0" xfId="2" applyFont="1" applyFill="1" applyAlignment="1">
      <alignment vertical="center" wrapText="1"/>
    </xf>
    <xf numFmtId="0" fontId="23" fillId="0" borderId="0" xfId="2" applyNumberFormat="1" applyFont="1" applyAlignment="1"/>
    <xf numFmtId="0" fontId="20" fillId="0" borderId="0" xfId="9" applyFont="1">
      <alignment vertical="center"/>
    </xf>
    <xf numFmtId="176" fontId="20" fillId="0" borderId="0" xfId="9" applyNumberFormat="1" applyFont="1">
      <alignment vertical="center"/>
    </xf>
    <xf numFmtId="183" fontId="23" fillId="6" borderId="1" xfId="2" applyNumberFormat="1" applyFont="1" applyFill="1" applyBorder="1" applyAlignment="1"/>
    <xf numFmtId="0" fontId="35" fillId="0" borderId="0" xfId="0" applyFont="1" applyAlignment="1">
      <alignment horizontal="right"/>
    </xf>
    <xf numFmtId="38" fontId="23" fillId="0" borderId="0" xfId="2" applyFont="1" applyFill="1" applyAlignment="1"/>
    <xf numFmtId="0" fontId="16" fillId="0" borderId="0" xfId="9" applyFont="1">
      <alignment vertical="center"/>
    </xf>
    <xf numFmtId="0" fontId="17" fillId="0" borderId="0" xfId="9" applyFont="1">
      <alignment vertical="center"/>
    </xf>
    <xf numFmtId="177" fontId="23" fillId="0" borderId="1" xfId="9" applyNumberFormat="1" applyBorder="1">
      <alignment vertical="center"/>
    </xf>
    <xf numFmtId="0" fontId="20" fillId="0" borderId="1" xfId="9" applyFont="1" applyBorder="1" applyAlignment="1">
      <alignment horizontal="center" vertical="center"/>
    </xf>
    <xf numFmtId="38" fontId="48" fillId="0" borderId="1" xfId="2" applyFont="1" applyBorder="1" applyAlignment="1">
      <alignment vertical="center"/>
    </xf>
    <xf numFmtId="38" fontId="50" fillId="3" borderId="1" xfId="2" applyFont="1" applyFill="1" applyBorder="1" applyAlignment="1"/>
    <xf numFmtId="38" fontId="48" fillId="2" borderId="1" xfId="2" applyFont="1" applyFill="1" applyBorder="1" applyAlignment="1">
      <alignment vertical="center"/>
    </xf>
    <xf numFmtId="38" fontId="48" fillId="3" borderId="1" xfId="2" applyFont="1" applyFill="1" applyBorder="1" applyAlignment="1"/>
    <xf numFmtId="0" fontId="48" fillId="0" borderId="1" xfId="9" applyFont="1" applyBorder="1" applyAlignment="1">
      <alignment horizontal="center" vertical="center"/>
    </xf>
    <xf numFmtId="38" fontId="50" fillId="6" borderId="1" xfId="2" applyFont="1" applyFill="1" applyBorder="1" applyAlignment="1"/>
    <xf numFmtId="38" fontId="23" fillId="3" borderId="1" xfId="2" applyFont="1" applyFill="1" applyBorder="1" applyAlignment="1"/>
    <xf numFmtId="38" fontId="20" fillId="3" borderId="1" xfId="2" applyFont="1" applyFill="1" applyBorder="1" applyAlignment="1"/>
    <xf numFmtId="0" fontId="48" fillId="0" borderId="1" xfId="9" quotePrefix="1" applyFont="1" applyBorder="1" applyAlignment="1">
      <alignment horizontal="center" vertical="center"/>
    </xf>
    <xf numFmtId="0" fontId="23" fillId="0" borderId="1" xfId="9" applyBorder="1">
      <alignment vertical="center"/>
    </xf>
    <xf numFmtId="0" fontId="23" fillId="2" borderId="0" xfId="9" applyFill="1">
      <alignment vertical="center"/>
    </xf>
    <xf numFmtId="38" fontId="50" fillId="0" borderId="1" xfId="9" applyNumberFormat="1" applyFont="1" applyBorder="1">
      <alignment vertical="center"/>
    </xf>
    <xf numFmtId="38" fontId="50" fillId="2" borderId="1" xfId="2" applyFont="1" applyFill="1" applyBorder="1">
      <alignment vertical="center"/>
    </xf>
    <xf numFmtId="38" fontId="48" fillId="0" borderId="1" xfId="2" applyFont="1" applyFill="1" applyBorder="1" applyAlignment="1"/>
    <xf numFmtId="183" fontId="48" fillId="0" borderId="1" xfId="2" applyNumberFormat="1" applyFont="1" applyFill="1" applyBorder="1" applyAlignment="1"/>
    <xf numFmtId="38" fontId="23" fillId="2" borderId="1" xfId="2" applyFont="1" applyFill="1" applyBorder="1">
      <alignment vertical="center"/>
    </xf>
    <xf numFmtId="38" fontId="20" fillId="0" borderId="1" xfId="2" applyFont="1" applyFill="1" applyBorder="1" applyAlignment="1"/>
    <xf numFmtId="0" fontId="23" fillId="2" borderId="0" xfId="9" applyFill="1" applyAlignment="1">
      <alignment vertical="center" wrapText="1"/>
    </xf>
    <xf numFmtId="0" fontId="38" fillId="0" borderId="0" xfId="9" applyFont="1">
      <alignment vertical="center"/>
    </xf>
    <xf numFmtId="37" fontId="40" fillId="0" borderId="0" xfId="8" applyFont="1" applyAlignment="1">
      <alignment vertical="center"/>
    </xf>
    <xf numFmtId="40" fontId="23" fillId="0" borderId="1" xfId="5" applyNumberFormat="1" applyFont="1" applyFill="1" applyBorder="1" applyAlignment="1">
      <alignment vertical="center"/>
    </xf>
    <xf numFmtId="38" fontId="23" fillId="0" borderId="1" xfId="5" applyFont="1" applyFill="1" applyBorder="1" applyAlignment="1">
      <alignment vertical="center"/>
    </xf>
    <xf numFmtId="37" fontId="41" fillId="0" borderId="0" xfId="8" applyFont="1" applyAlignment="1">
      <alignment vertical="center"/>
    </xf>
    <xf numFmtId="39" fontId="40" fillId="0" borderId="0" xfId="8" applyNumberFormat="1" applyFont="1" applyAlignment="1">
      <alignment vertical="center"/>
    </xf>
    <xf numFmtId="176" fontId="41" fillId="0" borderId="61" xfId="8" applyNumberFormat="1" applyFont="1" applyBorder="1" applyAlignment="1">
      <alignment vertical="center"/>
    </xf>
    <xf numFmtId="176" fontId="41" fillId="0" borderId="63" xfId="8" applyNumberFormat="1" applyFont="1" applyBorder="1" applyAlignment="1">
      <alignment vertical="center"/>
    </xf>
    <xf numFmtId="37" fontId="41" fillId="0" borderId="62" xfId="8" applyFont="1" applyBorder="1" applyAlignment="1">
      <alignment vertical="center"/>
    </xf>
    <xf numFmtId="37" fontId="41" fillId="0" borderId="84" xfId="8" applyFont="1" applyBorder="1" applyAlignment="1">
      <alignment horizontal="center" vertical="center"/>
    </xf>
    <xf numFmtId="49" fontId="41" fillId="0" borderId="64" xfId="8" applyNumberFormat="1" applyFont="1" applyBorder="1" applyAlignment="1">
      <alignment horizontal="center" vertical="center"/>
    </xf>
    <xf numFmtId="176" fontId="41" fillId="0" borderId="65" xfId="8" applyNumberFormat="1" applyFont="1" applyBorder="1" applyAlignment="1">
      <alignment vertical="center"/>
    </xf>
    <xf numFmtId="176" fontId="41" fillId="0" borderId="0" xfId="8" applyNumberFormat="1" applyFont="1" applyAlignment="1">
      <alignment vertical="center"/>
    </xf>
    <xf numFmtId="37" fontId="41" fillId="0" borderId="97" xfId="8" applyFont="1" applyBorder="1" applyAlignment="1">
      <alignment horizontal="center" vertical="center"/>
    </xf>
    <xf numFmtId="37" fontId="41" fillId="0" borderId="82" xfId="8" applyFont="1" applyBorder="1" applyAlignment="1">
      <alignment horizontal="center" vertical="center"/>
    </xf>
    <xf numFmtId="49" fontId="41" fillId="0" borderId="80" xfId="8" applyNumberFormat="1" applyFont="1" applyBorder="1" applyAlignment="1">
      <alignment horizontal="center" vertical="center"/>
    </xf>
    <xf numFmtId="49" fontId="41" fillId="0" borderId="67" xfId="8" applyNumberFormat="1" applyFont="1" applyBorder="1" applyAlignment="1">
      <alignment horizontal="center" vertical="center"/>
    </xf>
    <xf numFmtId="37" fontId="41" fillId="0" borderId="80" xfId="8" applyFont="1" applyBorder="1" applyAlignment="1">
      <alignment horizontal="right" vertical="center"/>
    </xf>
    <xf numFmtId="37" fontId="41" fillId="0" borderId="81" xfId="8" applyFont="1" applyBorder="1" applyAlignment="1">
      <alignment horizontal="right" vertical="center"/>
    </xf>
    <xf numFmtId="37" fontId="41" fillId="0" borderId="79" xfId="8" applyFont="1" applyBorder="1" applyAlignment="1">
      <alignment horizontal="right" vertical="center"/>
    </xf>
    <xf numFmtId="37" fontId="41" fillId="0" borderId="120" xfId="8" applyFont="1" applyBorder="1" applyAlignment="1">
      <alignment horizontal="right" vertical="center"/>
    </xf>
    <xf numFmtId="176" fontId="41" fillId="0" borderId="81" xfId="8" applyNumberFormat="1" applyFont="1" applyBorder="1" applyAlignment="1">
      <alignment horizontal="right" vertical="center"/>
    </xf>
    <xf numFmtId="37" fontId="41" fillId="0" borderId="64" xfId="8" applyFont="1" applyBorder="1" applyAlignment="1">
      <alignment horizontal="center" vertical="center"/>
    </xf>
    <xf numFmtId="37" fontId="41" fillId="0" borderId="17" xfId="8" applyFont="1" applyBorder="1" applyAlignment="1">
      <alignment vertical="center"/>
    </xf>
    <xf numFmtId="37" fontId="41" fillId="0" borderId="100" xfId="8" applyFont="1" applyBorder="1" applyAlignment="1">
      <alignment vertical="center"/>
    </xf>
    <xf numFmtId="37" fontId="41" fillId="0" borderId="84" xfId="8" applyFont="1" applyBorder="1" applyAlignment="1">
      <alignment vertical="center"/>
    </xf>
    <xf numFmtId="37" fontId="41" fillId="0" borderId="64" xfId="8" applyFont="1" applyBorder="1" applyAlignment="1">
      <alignment vertical="center"/>
    </xf>
    <xf numFmtId="37" fontId="41" fillId="0" borderId="67" xfId="8" applyFont="1" applyBorder="1" applyAlignment="1">
      <alignment horizontal="center" vertical="center"/>
    </xf>
    <xf numFmtId="37" fontId="41" fillId="0" borderId="0" xfId="8" applyFont="1" applyAlignment="1">
      <alignment horizontal="center" vertical="center"/>
    </xf>
    <xf numFmtId="37" fontId="41" fillId="0" borderId="18" xfId="8" applyFont="1" applyBorder="1" applyAlignment="1">
      <alignment horizontal="center" vertical="center"/>
    </xf>
    <xf numFmtId="37" fontId="41" fillId="0" borderId="98" xfId="8" applyFont="1" applyBorder="1" applyAlignment="1">
      <alignment horizontal="center" vertical="center"/>
    </xf>
    <xf numFmtId="37" fontId="41" fillId="0" borderId="67" xfId="8" applyFont="1" applyBorder="1" applyAlignment="1">
      <alignment vertical="center"/>
    </xf>
    <xf numFmtId="37" fontId="41" fillId="0" borderId="22" xfId="8" applyFont="1" applyBorder="1" applyAlignment="1">
      <alignment vertical="center"/>
    </xf>
    <xf numFmtId="37" fontId="41" fillId="0" borderId="105" xfId="8" applyFont="1" applyBorder="1" applyAlignment="1">
      <alignment vertical="center"/>
    </xf>
    <xf numFmtId="37" fontId="41" fillId="0" borderId="97" xfId="8" applyFont="1" applyBorder="1" applyAlignment="1">
      <alignment vertical="center"/>
    </xf>
    <xf numFmtId="37" fontId="41" fillId="0" borderId="67" xfId="8" quotePrefix="1" applyFont="1" applyBorder="1" applyAlignment="1">
      <alignment horizontal="center" vertical="center"/>
    </xf>
    <xf numFmtId="37" fontId="41" fillId="0" borderId="61" xfId="8" applyFont="1" applyBorder="1" applyAlignment="1">
      <alignment horizontal="centerContinuous" vertical="center"/>
    </xf>
    <xf numFmtId="37" fontId="41" fillId="0" borderId="84" xfId="8" applyFont="1" applyBorder="1" applyAlignment="1">
      <alignment horizontal="centerContinuous" vertical="center"/>
    </xf>
    <xf numFmtId="37" fontId="41" fillId="0" borderId="65" xfId="8" applyFont="1" applyBorder="1" applyAlignment="1">
      <alignment horizontal="centerContinuous" vertical="center"/>
    </xf>
    <xf numFmtId="37" fontId="41" fillId="0" borderId="97" xfId="8" applyFont="1" applyBorder="1" applyAlignment="1">
      <alignment horizontal="centerContinuous" vertical="center"/>
    </xf>
    <xf numFmtId="37" fontId="41" fillId="0" borderId="65" xfId="8" applyFont="1" applyBorder="1" applyAlignment="1">
      <alignment vertical="center"/>
    </xf>
    <xf numFmtId="37" fontId="41" fillId="0" borderId="80" xfId="8" applyFont="1" applyBorder="1" applyAlignment="1">
      <alignment horizontal="center" vertical="center"/>
    </xf>
    <xf numFmtId="37" fontId="41" fillId="0" borderId="81" xfId="8" applyFont="1" applyBorder="1" applyAlignment="1">
      <alignment horizontal="centerContinuous" vertical="center"/>
    </xf>
    <xf numFmtId="37" fontId="41" fillId="0" borderId="82" xfId="8" applyFont="1" applyBorder="1" applyAlignment="1">
      <alignment horizontal="centerContinuous" vertical="center"/>
    </xf>
    <xf numFmtId="37" fontId="41" fillId="0" borderId="82" xfId="8" applyFont="1" applyBorder="1" applyAlignment="1">
      <alignment vertical="center"/>
    </xf>
    <xf numFmtId="37" fontId="42" fillId="0" borderId="0" xfId="8" applyFont="1" applyAlignment="1">
      <alignment vertical="center"/>
    </xf>
    <xf numFmtId="37" fontId="42" fillId="0" borderId="0" xfId="8" applyFont="1" applyAlignment="1">
      <alignment horizontal="left" vertical="center"/>
    </xf>
    <xf numFmtId="37" fontId="43" fillId="0" borderId="0" xfId="8" quotePrefix="1" applyFont="1" applyAlignment="1">
      <alignment horizontal="left" vertical="center"/>
    </xf>
    <xf numFmtId="37" fontId="44" fillId="0" borderId="0" xfId="8" applyFont="1" applyAlignment="1">
      <alignment vertical="center"/>
    </xf>
    <xf numFmtId="37" fontId="44" fillId="0" borderId="0" xfId="8" applyFont="1" applyAlignment="1">
      <alignment vertical="center" wrapText="1"/>
    </xf>
    <xf numFmtId="37" fontId="45" fillId="0" borderId="0" xfId="8" quotePrefix="1" applyFont="1" applyAlignment="1">
      <alignment horizontal="left" vertical="center"/>
    </xf>
    <xf numFmtId="181" fontId="24" fillId="0" borderId="0" xfId="7" applyNumberFormat="1" applyFont="1" applyAlignment="1">
      <alignment vertical="center"/>
    </xf>
    <xf numFmtId="3" fontId="24" fillId="0" borderId="0" xfId="7" applyNumberFormat="1" applyFont="1" applyAlignment="1">
      <alignment vertical="center"/>
    </xf>
    <xf numFmtId="0" fontId="47" fillId="0" borderId="22" xfId="7" applyFont="1" applyBorder="1" applyAlignment="1">
      <alignment horizontal="right" vertical="center"/>
    </xf>
    <xf numFmtId="0" fontId="24" fillId="0" borderId="38" xfId="7" applyFont="1" applyBorder="1" applyAlignment="1">
      <alignment vertical="center"/>
    </xf>
    <xf numFmtId="0" fontId="24" fillId="0" borderId="37" xfId="7" applyFont="1" applyBorder="1" applyAlignment="1">
      <alignment vertical="center"/>
    </xf>
    <xf numFmtId="0" fontId="47" fillId="0" borderId="1" xfId="7" applyFont="1" applyBorder="1" applyAlignment="1">
      <alignment horizontal="center" vertical="center" shrinkToFit="1"/>
    </xf>
    <xf numFmtId="0" fontId="24" fillId="0" borderId="17" xfId="7" applyFont="1" applyBorder="1" applyAlignment="1">
      <alignment horizontal="center" vertical="center"/>
    </xf>
    <xf numFmtId="0" fontId="24" fillId="0" borderId="36" xfId="7" applyFont="1" applyBorder="1" applyAlignment="1">
      <alignment vertical="center"/>
    </xf>
    <xf numFmtId="192" fontId="24" fillId="0" borderId="37" xfId="7" applyNumberFormat="1" applyFont="1" applyBorder="1" applyAlignment="1">
      <alignment vertical="center"/>
    </xf>
    <xf numFmtId="0" fontId="26" fillId="0" borderId="0" xfId="7" applyFont="1" applyAlignment="1">
      <alignment vertical="center"/>
    </xf>
    <xf numFmtId="0" fontId="28" fillId="0" borderId="0" xfId="7" applyFont="1" applyAlignment="1">
      <alignment vertical="center"/>
    </xf>
    <xf numFmtId="0" fontId="24" fillId="0" borderId="32" xfId="7" applyFont="1" applyBorder="1" applyAlignment="1">
      <alignment vertical="center"/>
    </xf>
    <xf numFmtId="183" fontId="24" fillId="0" borderId="0" xfId="7" applyNumberFormat="1" applyFont="1" applyAlignment="1">
      <alignment vertical="center"/>
    </xf>
    <xf numFmtId="0" fontId="6" fillId="0" borderId="19" xfId="6" applyFont="1" applyBorder="1">
      <alignment vertical="center"/>
    </xf>
    <xf numFmtId="0" fontId="6" fillId="0" borderId="9" xfId="6" applyFont="1" applyBorder="1">
      <alignment vertical="center"/>
    </xf>
    <xf numFmtId="0" fontId="6" fillId="0" borderId="8" xfId="6" applyFont="1" applyBorder="1">
      <alignment vertical="center"/>
    </xf>
    <xf numFmtId="3" fontId="6" fillId="0" borderId="19" xfId="6" applyNumberFormat="1" applyFont="1" applyBorder="1">
      <alignment vertical="center"/>
    </xf>
    <xf numFmtId="3" fontId="6" fillId="0" borderId="9" xfId="6" applyNumberFormat="1" applyFont="1" applyBorder="1">
      <alignment vertical="center"/>
    </xf>
    <xf numFmtId="3" fontId="6" fillId="0" borderId="8" xfId="6" applyNumberFormat="1" applyFont="1" applyBorder="1">
      <alignment vertical="center"/>
    </xf>
    <xf numFmtId="0" fontId="6" fillId="0" borderId="1" xfId="6" applyFont="1" applyBorder="1">
      <alignment vertical="center"/>
    </xf>
    <xf numFmtId="176" fontId="6" fillId="0" borderId="1" xfId="6" applyNumberFormat="1" applyFont="1" applyBorder="1">
      <alignment vertical="center"/>
    </xf>
    <xf numFmtId="176" fontId="6" fillId="0" borderId="9" xfId="6" applyNumberFormat="1" applyFont="1" applyBorder="1">
      <alignment vertical="center"/>
    </xf>
    <xf numFmtId="176" fontId="6" fillId="0" borderId="8" xfId="6" applyNumberFormat="1" applyFont="1" applyBorder="1">
      <alignment vertical="center"/>
    </xf>
    <xf numFmtId="3" fontId="6" fillId="0" borderId="12" xfId="6" applyNumberFormat="1" applyFont="1" applyBorder="1">
      <alignment vertical="center"/>
    </xf>
    <xf numFmtId="3" fontId="6" fillId="0" borderId="5" xfId="6" applyNumberFormat="1" applyFont="1" applyBorder="1">
      <alignment vertical="center"/>
    </xf>
    <xf numFmtId="2" fontId="6" fillId="0" borderId="1" xfId="6" applyNumberFormat="1" applyFont="1" applyBorder="1">
      <alignment vertical="center"/>
    </xf>
    <xf numFmtId="0" fontId="23" fillId="5" borderId="0" xfId="7" applyFont="1" applyFill="1" applyAlignment="1">
      <alignment vertical="center"/>
    </xf>
    <xf numFmtId="0" fontId="23" fillId="5" borderId="0" xfId="7" applyFont="1" applyFill="1" applyAlignment="1">
      <alignment horizontal="center" vertical="center"/>
    </xf>
    <xf numFmtId="0" fontId="23" fillId="5" borderId="37" xfId="7" applyFont="1" applyFill="1" applyBorder="1" applyAlignment="1">
      <alignment horizontal="center" vertical="center" textRotation="255"/>
    </xf>
    <xf numFmtId="0" fontId="23" fillId="5" borderId="38" xfId="7" applyFont="1" applyFill="1" applyBorder="1" applyAlignment="1">
      <alignment vertical="center"/>
    </xf>
    <xf numFmtId="0" fontId="23" fillId="5" borderId="36" xfId="7" applyFont="1" applyFill="1" applyBorder="1" applyAlignment="1">
      <alignment vertical="center"/>
    </xf>
    <xf numFmtId="0" fontId="23" fillId="5" borderId="37" xfId="7" applyFont="1" applyFill="1" applyBorder="1" applyAlignment="1">
      <alignment vertical="center"/>
    </xf>
    <xf numFmtId="0" fontId="23" fillId="5" borderId="32" xfId="7" applyFont="1" applyFill="1" applyBorder="1" applyAlignment="1">
      <alignment vertical="center"/>
    </xf>
    <xf numFmtId="0" fontId="23" fillId="5" borderId="32" xfId="7" applyFont="1" applyFill="1" applyBorder="1" applyAlignment="1">
      <alignment horizontal="center" vertical="center"/>
    </xf>
    <xf numFmtId="0" fontId="23" fillId="5" borderId="35" xfId="7" applyFont="1" applyFill="1" applyBorder="1" applyAlignment="1">
      <alignment horizontal="center" vertical="center"/>
    </xf>
    <xf numFmtId="0" fontId="23" fillId="5" borderId="32" xfId="7" applyFont="1" applyFill="1" applyBorder="1" applyAlignment="1">
      <alignment horizontal="center" vertical="center" textRotation="255"/>
    </xf>
    <xf numFmtId="0" fontId="23" fillId="5" borderId="22" xfId="7" applyFont="1" applyFill="1" applyBorder="1" applyAlignment="1">
      <alignment vertical="center"/>
    </xf>
    <xf numFmtId="0" fontId="23" fillId="5" borderId="37" xfId="7" applyFont="1" applyFill="1" applyBorder="1" applyAlignment="1">
      <alignment horizontal="center" vertical="center"/>
    </xf>
    <xf numFmtId="49" fontId="23" fillId="5" borderId="17" xfId="7" applyNumberFormat="1" applyFont="1" applyFill="1" applyBorder="1" applyAlignment="1">
      <alignment horizontal="center" vertical="center"/>
    </xf>
    <xf numFmtId="178" fontId="49" fillId="5" borderId="33" xfId="7" applyNumberFormat="1" applyFont="1" applyFill="1" applyBorder="1" applyAlignment="1">
      <alignment vertical="center"/>
    </xf>
    <xf numFmtId="179" fontId="49" fillId="5" borderId="17" xfId="7" applyNumberFormat="1" applyFont="1" applyFill="1" applyBorder="1" applyAlignment="1">
      <alignment vertical="center"/>
    </xf>
    <xf numFmtId="178" fontId="49" fillId="5" borderId="17" xfId="7" applyNumberFormat="1" applyFont="1" applyFill="1" applyBorder="1" applyAlignment="1">
      <alignment vertical="center"/>
    </xf>
    <xf numFmtId="49" fontId="23" fillId="5" borderId="1" xfId="7" applyNumberFormat="1" applyFont="1" applyFill="1" applyBorder="1" applyAlignment="1">
      <alignment horizontal="center" vertical="center"/>
    </xf>
    <xf numFmtId="49" fontId="23" fillId="5" borderId="22" xfId="7" applyNumberFormat="1" applyFont="1" applyFill="1" applyBorder="1" applyAlignment="1">
      <alignment horizontal="center" vertical="center"/>
    </xf>
    <xf numFmtId="178" fontId="49" fillId="5" borderId="36" xfId="4" applyNumberFormat="1" applyFont="1" applyFill="1" applyBorder="1" applyAlignment="1">
      <alignment vertical="center"/>
    </xf>
    <xf numFmtId="178" fontId="49" fillId="5" borderId="22" xfId="4" applyNumberFormat="1" applyFont="1" applyFill="1" applyBorder="1" applyAlignment="1">
      <alignment vertical="center"/>
    </xf>
    <xf numFmtId="49" fontId="23" fillId="5" borderId="0" xfId="7" quotePrefix="1" applyNumberFormat="1" applyFont="1" applyFill="1" applyAlignment="1">
      <alignment vertical="center"/>
    </xf>
    <xf numFmtId="49" fontId="23" fillId="5" borderId="18" xfId="7" applyNumberFormat="1" applyFont="1" applyFill="1" applyBorder="1" applyAlignment="1">
      <alignment horizontal="center" vertical="center"/>
    </xf>
    <xf numFmtId="178" fontId="49" fillId="5" borderId="35" xfId="4" applyNumberFormat="1" applyFont="1" applyFill="1" applyBorder="1" applyAlignment="1">
      <alignment vertical="center"/>
    </xf>
    <xf numFmtId="178" fontId="49" fillId="5" borderId="18" xfId="4" applyNumberFormat="1" applyFont="1" applyFill="1" applyBorder="1" applyAlignment="1">
      <alignment vertical="center"/>
    </xf>
    <xf numFmtId="0" fontId="23" fillId="5" borderId="17" xfId="7" applyFont="1" applyFill="1" applyBorder="1" applyAlignment="1">
      <alignment vertical="center"/>
    </xf>
    <xf numFmtId="49" fontId="23" fillId="0" borderId="22" xfId="7" applyNumberFormat="1" applyFont="1" applyBorder="1" applyAlignment="1">
      <alignment horizontal="center" vertical="center"/>
    </xf>
    <xf numFmtId="178" fontId="49" fillId="0" borderId="36" xfId="4" applyNumberFormat="1" applyFont="1" applyFill="1" applyBorder="1" applyAlignment="1">
      <alignment vertical="center"/>
    </xf>
    <xf numFmtId="178" fontId="49" fillId="0" borderId="22" xfId="4" applyNumberFormat="1" applyFont="1" applyFill="1" applyBorder="1" applyAlignment="1">
      <alignment vertical="center"/>
    </xf>
    <xf numFmtId="0" fontId="23" fillId="0" borderId="0" xfId="7" applyFont="1" applyAlignment="1">
      <alignment vertical="center"/>
    </xf>
    <xf numFmtId="49" fontId="23" fillId="0" borderId="18" xfId="7" applyNumberFormat="1" applyFont="1" applyBorder="1" applyAlignment="1">
      <alignment horizontal="center" vertical="center"/>
    </xf>
    <xf numFmtId="178" fontId="49" fillId="0" borderId="35" xfId="4" applyNumberFormat="1" applyFont="1" applyFill="1" applyBorder="1" applyAlignment="1">
      <alignment vertical="center"/>
    </xf>
    <xf numFmtId="178" fontId="49" fillId="0" borderId="18" xfId="4" applyNumberFormat="1" applyFont="1" applyFill="1" applyBorder="1" applyAlignment="1">
      <alignment vertical="center"/>
    </xf>
    <xf numFmtId="49" fontId="23" fillId="0" borderId="0" xfId="7" applyNumberFormat="1" applyFont="1" applyAlignment="1">
      <alignment vertical="center"/>
    </xf>
    <xf numFmtId="0" fontId="23" fillId="0" borderId="17" xfId="7" applyFont="1" applyBorder="1" applyAlignment="1">
      <alignment vertical="center"/>
    </xf>
    <xf numFmtId="178" fontId="49" fillId="0" borderId="33" xfId="7" applyNumberFormat="1" applyFont="1" applyBorder="1" applyAlignment="1">
      <alignment vertical="center"/>
    </xf>
    <xf numFmtId="179" fontId="49" fillId="0" borderId="17" xfId="7" applyNumberFormat="1" applyFont="1" applyBorder="1" applyAlignment="1">
      <alignment vertical="center"/>
    </xf>
    <xf numFmtId="178" fontId="49" fillId="0" borderId="17" xfId="7" applyNumberFormat="1" applyFont="1" applyBorder="1" applyAlignment="1">
      <alignment vertical="center"/>
    </xf>
    <xf numFmtId="0" fontId="23" fillId="0" borderId="18" xfId="7" applyFont="1" applyBorder="1" applyAlignment="1">
      <alignment vertical="center"/>
    </xf>
    <xf numFmtId="38" fontId="23" fillId="5" borderId="0" xfId="7" applyNumberFormat="1" applyFont="1" applyFill="1" applyAlignment="1">
      <alignment vertical="center"/>
    </xf>
    <xf numFmtId="0" fontId="23" fillId="0" borderId="0" xfId="7" applyFont="1" applyAlignment="1">
      <alignment horizontal="right" vertical="center"/>
    </xf>
    <xf numFmtId="0" fontId="23" fillId="0" borderId="37" xfId="7" applyFont="1" applyBorder="1" applyAlignment="1">
      <alignment horizontal="center" vertical="center" textRotation="255"/>
    </xf>
    <xf numFmtId="0" fontId="23" fillId="0" borderId="38" xfId="7" applyFont="1" applyBorder="1" applyAlignment="1">
      <alignment vertical="center"/>
    </xf>
    <xf numFmtId="0" fontId="23" fillId="0" borderId="36" xfId="7" applyFont="1" applyBorder="1" applyAlignment="1">
      <alignment vertical="center"/>
    </xf>
    <xf numFmtId="0" fontId="23" fillId="0" borderId="37" xfId="7" applyFont="1" applyBorder="1" applyAlignment="1">
      <alignment vertical="center"/>
    </xf>
    <xf numFmtId="0" fontId="23" fillId="0" borderId="32" xfId="7" applyFont="1" applyBorder="1" applyAlignment="1">
      <alignment vertical="center"/>
    </xf>
    <xf numFmtId="0" fontId="23" fillId="0" borderId="32" xfId="7" applyFont="1" applyBorder="1" applyAlignment="1">
      <alignment horizontal="center" vertical="center" textRotation="255"/>
    </xf>
    <xf numFmtId="0" fontId="23" fillId="0" borderId="0" xfId="7" applyFont="1" applyAlignment="1">
      <alignment horizontal="center" vertical="center"/>
    </xf>
    <xf numFmtId="0" fontId="23" fillId="0" borderId="35" xfId="7" applyFont="1" applyBorder="1" applyAlignment="1">
      <alignment horizontal="center" vertical="center"/>
    </xf>
    <xf numFmtId="0" fontId="23" fillId="0" borderId="32" xfId="7" applyFont="1" applyBorder="1" applyAlignment="1">
      <alignment horizontal="center" vertical="center"/>
    </xf>
    <xf numFmtId="49" fontId="23" fillId="0" borderId="22" xfId="7" applyNumberFormat="1" applyFont="1" applyBorder="1" applyAlignment="1">
      <alignment vertical="center"/>
    </xf>
    <xf numFmtId="49" fontId="23" fillId="0" borderId="37" xfId="7" applyNumberFormat="1" applyFont="1" applyBorder="1" applyAlignment="1">
      <alignment vertical="center"/>
    </xf>
    <xf numFmtId="0" fontId="23" fillId="0" borderId="0" xfId="7" applyFont="1" applyAlignment="1">
      <alignment horizontal="left" vertical="center"/>
    </xf>
    <xf numFmtId="178" fontId="49" fillId="0" borderId="18" xfId="7" applyNumberFormat="1" applyFont="1" applyBorder="1" applyAlignment="1">
      <alignment vertical="center"/>
    </xf>
    <xf numFmtId="178" fontId="49" fillId="0" borderId="33" xfId="4" applyNumberFormat="1" applyFont="1" applyFill="1" applyBorder="1" applyAlignment="1">
      <alignment vertical="center"/>
    </xf>
    <xf numFmtId="38" fontId="1" fillId="0" borderId="0" xfId="4" applyFont="1" applyFill="1" applyAlignment="1">
      <alignment vertical="center"/>
    </xf>
    <xf numFmtId="178" fontId="23" fillId="0" borderId="0" xfId="7" applyNumberFormat="1" applyFont="1" applyAlignment="1">
      <alignment vertical="center"/>
    </xf>
    <xf numFmtId="0" fontId="23" fillId="0" borderId="1" xfId="7" applyFont="1" applyBorder="1" applyAlignment="1">
      <alignment vertical="center"/>
    </xf>
    <xf numFmtId="3" fontId="23" fillId="0" borderId="1" xfId="7" applyNumberFormat="1" applyFont="1" applyBorder="1" applyAlignment="1">
      <alignment vertical="center"/>
    </xf>
    <xf numFmtId="3" fontId="23" fillId="0" borderId="1" xfId="7" applyNumberFormat="1" applyFont="1" applyBorder="1" applyAlignment="1">
      <alignment horizontal="right" vertical="center"/>
    </xf>
    <xf numFmtId="0" fontId="23" fillId="0" borderId="1" xfId="7" applyFont="1" applyBorder="1" applyAlignment="1">
      <alignment horizontal="right" vertical="center"/>
    </xf>
    <xf numFmtId="0" fontId="23" fillId="0" borderId="0" xfId="7" quotePrefix="1" applyFont="1" applyAlignment="1">
      <alignment horizontal="center" vertical="center"/>
    </xf>
    <xf numFmtId="3" fontId="32" fillId="0" borderId="1" xfId="7" applyNumberFormat="1" applyFont="1" applyBorder="1" applyAlignment="1">
      <alignment vertical="center"/>
    </xf>
    <xf numFmtId="0" fontId="32" fillId="0" borderId="0" xfId="7" quotePrefix="1" applyFont="1" applyAlignment="1">
      <alignment horizontal="center" vertical="center"/>
    </xf>
    <xf numFmtId="38" fontId="32" fillId="0" borderId="0" xfId="4" applyFont="1" applyFill="1" applyAlignment="1">
      <alignment vertical="center"/>
    </xf>
    <xf numFmtId="38" fontId="23" fillId="0" borderId="0" xfId="4" applyFont="1" applyFill="1" applyAlignment="1">
      <alignment horizontal="right" vertical="center"/>
    </xf>
    <xf numFmtId="49" fontId="23" fillId="0" borderId="17" xfId="7" applyNumberFormat="1" applyFont="1" applyBorder="1" applyAlignment="1">
      <alignment horizontal="center" vertical="center"/>
    </xf>
    <xf numFmtId="178" fontId="49" fillId="0" borderId="35" xfId="4" applyNumberFormat="1" applyFont="1" applyFill="1" applyBorder="1" applyAlignment="1">
      <alignment horizontal="right" vertical="center"/>
    </xf>
    <xf numFmtId="183" fontId="23" fillId="0" borderId="38" xfId="7" applyNumberFormat="1" applyFont="1" applyBorder="1" applyAlignment="1">
      <alignment vertical="center"/>
    </xf>
    <xf numFmtId="179" fontId="49" fillId="0" borderId="22" xfId="7" applyNumberFormat="1" applyFont="1" applyBorder="1" applyAlignment="1">
      <alignment vertical="center"/>
    </xf>
    <xf numFmtId="178" fontId="49" fillId="0" borderId="22" xfId="7" applyNumberFormat="1" applyFont="1" applyBorder="1" applyAlignment="1">
      <alignment vertical="center"/>
    </xf>
    <xf numFmtId="179" fontId="49" fillId="0" borderId="22" xfId="4" applyNumberFormat="1" applyFont="1" applyFill="1" applyBorder="1" applyAlignment="1">
      <alignment vertical="center"/>
    </xf>
    <xf numFmtId="178" fontId="49" fillId="0" borderId="22" xfId="7" applyNumberFormat="1" applyFont="1" applyBorder="1" applyAlignment="1">
      <alignment horizontal="right" vertical="center"/>
    </xf>
    <xf numFmtId="183" fontId="23" fillId="0" borderId="0" xfId="7" applyNumberFormat="1" applyFont="1" applyAlignment="1">
      <alignment vertical="center"/>
    </xf>
    <xf numFmtId="182" fontId="1" fillId="0" borderId="0" xfId="4" applyNumberFormat="1" applyFont="1" applyFill="1" applyAlignment="1">
      <alignment vertical="center"/>
    </xf>
    <xf numFmtId="183" fontId="23" fillId="0" borderId="39" xfId="7" applyNumberFormat="1" applyFont="1" applyBorder="1" applyAlignment="1">
      <alignment vertical="center"/>
    </xf>
    <xf numFmtId="178" fontId="49" fillId="0" borderId="17" xfId="7" applyNumberFormat="1" applyFont="1" applyBorder="1" applyAlignment="1">
      <alignment horizontal="right" vertical="center"/>
    </xf>
    <xf numFmtId="183" fontId="23" fillId="0" borderId="1" xfId="7" applyNumberFormat="1" applyFont="1" applyBorder="1" applyAlignment="1">
      <alignment vertical="center"/>
    </xf>
    <xf numFmtId="183" fontId="23" fillId="0" borderId="1" xfId="7" applyNumberFormat="1" applyFont="1" applyBorder="1" applyAlignment="1">
      <alignment horizontal="right" vertical="center"/>
    </xf>
    <xf numFmtId="183" fontId="32" fillId="0" borderId="1" xfId="7" applyNumberFormat="1" applyFont="1" applyBorder="1" applyAlignment="1">
      <alignment vertical="center"/>
    </xf>
    <xf numFmtId="3" fontId="23" fillId="0" borderId="0" xfId="7" applyNumberFormat="1" applyFont="1" applyAlignment="1">
      <alignment vertical="center"/>
    </xf>
    <xf numFmtId="181" fontId="23" fillId="0" borderId="0" xfId="7" applyNumberFormat="1" applyFont="1" applyAlignment="1">
      <alignment vertical="center"/>
    </xf>
    <xf numFmtId="180" fontId="23" fillId="0" borderId="0" xfId="7" applyNumberFormat="1" applyFont="1" applyAlignment="1">
      <alignment vertical="center"/>
    </xf>
    <xf numFmtId="0" fontId="29" fillId="0" borderId="12" xfId="0" applyFont="1" applyBorder="1" applyAlignment="1">
      <alignment horizontal="center" vertical="center"/>
    </xf>
    <xf numFmtId="38" fontId="29" fillId="0" borderId="48" xfId="2" applyFont="1" applyFill="1" applyBorder="1" applyAlignment="1">
      <alignment vertical="center"/>
    </xf>
    <xf numFmtId="177" fontId="29" fillId="0" borderId="45" xfId="0" applyNumberFormat="1" applyFont="1" applyBorder="1">
      <alignment vertical="center"/>
    </xf>
    <xf numFmtId="177" fontId="29" fillId="0" borderId="13" xfId="0" applyNumberFormat="1" applyFont="1" applyBorder="1">
      <alignment vertical="center"/>
    </xf>
    <xf numFmtId="38" fontId="29" fillId="0" borderId="46" xfId="2" applyFont="1" applyFill="1" applyBorder="1" applyAlignment="1">
      <alignment vertical="center"/>
    </xf>
    <xf numFmtId="0" fontId="29" fillId="0" borderId="9" xfId="0" applyFont="1" applyBorder="1" applyAlignment="1">
      <alignment horizontal="center" vertical="center"/>
    </xf>
    <xf numFmtId="38" fontId="29" fillId="0" borderId="49" xfId="2" applyFont="1" applyFill="1" applyBorder="1" applyAlignment="1">
      <alignment vertical="center"/>
    </xf>
    <xf numFmtId="38" fontId="29" fillId="0" borderId="11" xfId="2" applyFont="1" applyFill="1" applyBorder="1" applyAlignment="1">
      <alignment vertical="center"/>
    </xf>
    <xf numFmtId="38" fontId="29" fillId="0" borderId="60" xfId="2" applyFont="1" applyFill="1" applyBorder="1" applyAlignment="1">
      <alignment vertical="center"/>
    </xf>
    <xf numFmtId="38" fontId="29" fillId="0" borderId="47" xfId="2" applyFont="1" applyFill="1" applyBorder="1" applyAlignment="1">
      <alignment vertical="center"/>
    </xf>
    <xf numFmtId="177" fontId="29" fillId="0" borderId="48" xfId="0" applyNumberFormat="1" applyFont="1" applyBorder="1">
      <alignment vertical="center"/>
    </xf>
    <xf numFmtId="38" fontId="29" fillId="0" borderId="26" xfId="2" applyFont="1" applyFill="1" applyBorder="1" applyAlignment="1">
      <alignment vertical="center"/>
    </xf>
    <xf numFmtId="38" fontId="29" fillId="0" borderId="58" xfId="2" applyFont="1" applyFill="1" applyBorder="1" applyAlignment="1">
      <alignment vertical="center"/>
    </xf>
    <xf numFmtId="38" fontId="29" fillId="0" borderId="59" xfId="2" applyFont="1" applyFill="1" applyBorder="1" applyAlignment="1">
      <alignment vertical="center"/>
    </xf>
    <xf numFmtId="38" fontId="0" fillId="0" borderId="0" xfId="0" applyNumberFormat="1" applyFont="1">
      <alignment vertical="center"/>
    </xf>
    <xf numFmtId="185" fontId="29" fillId="0" borderId="49" xfId="2" applyNumberFormat="1" applyFont="1" applyFill="1" applyBorder="1" applyAlignment="1">
      <alignment vertical="center"/>
    </xf>
    <xf numFmtId="185" fontId="29" fillId="0" borderId="0" xfId="2" applyNumberFormat="1" applyFont="1" applyFill="1" applyBorder="1" applyAlignment="1">
      <alignment vertical="center"/>
    </xf>
    <xf numFmtId="184" fontId="29" fillId="0" borderId="0" xfId="2" applyNumberFormat="1" applyFont="1" applyFill="1" applyBorder="1" applyAlignment="1">
      <alignment vertical="center"/>
    </xf>
    <xf numFmtId="49" fontId="24" fillId="0" borderId="77" xfId="0" applyNumberFormat="1" applyFont="1" applyBorder="1" applyAlignment="1">
      <alignment horizontal="center" vertical="center"/>
    </xf>
    <xf numFmtId="178" fontId="24" fillId="0" borderId="68" xfId="2" applyNumberFormat="1" applyFont="1" applyFill="1" applyBorder="1" applyAlignment="1">
      <alignment vertical="center"/>
    </xf>
    <xf numFmtId="178" fontId="24" fillId="0" borderId="70" xfId="2" applyNumberFormat="1" applyFont="1" applyFill="1" applyBorder="1" applyAlignment="1">
      <alignment vertical="center"/>
    </xf>
    <xf numFmtId="178" fontId="24" fillId="0" borderId="69" xfId="2" applyNumberFormat="1" applyFont="1" applyFill="1" applyBorder="1" applyAlignment="1">
      <alignment vertical="center"/>
    </xf>
    <xf numFmtId="49" fontId="24" fillId="0" borderId="67" xfId="0" applyNumberFormat="1" applyFont="1" applyBorder="1" applyAlignment="1">
      <alignment horizontal="center" vertical="center"/>
    </xf>
    <xf numFmtId="49" fontId="24" fillId="0" borderId="76" xfId="0" applyNumberFormat="1" applyFont="1" applyBorder="1" applyAlignment="1">
      <alignment horizontal="center" vertical="center"/>
    </xf>
    <xf numFmtId="184" fontId="24" fillId="0" borderId="74" xfId="2" applyNumberFormat="1" applyFont="1" applyFill="1" applyBorder="1" applyAlignment="1">
      <alignment vertical="center"/>
    </xf>
    <xf numFmtId="184" fontId="24" fillId="0" borderId="75" xfId="2" applyNumberFormat="1" applyFont="1" applyFill="1" applyBorder="1" applyAlignment="1">
      <alignment vertical="center"/>
    </xf>
    <xf numFmtId="177" fontId="24" fillId="0" borderId="74" xfId="0" applyNumberFormat="1" applyFont="1" applyBorder="1">
      <alignment vertical="center"/>
    </xf>
    <xf numFmtId="49" fontId="24" fillId="0" borderId="73" xfId="0" applyNumberFormat="1" applyFont="1" applyBorder="1" applyAlignment="1">
      <alignment horizontal="center" vertical="center"/>
    </xf>
    <xf numFmtId="184" fontId="24" fillId="0" borderId="68" xfId="2" applyNumberFormat="1" applyFont="1" applyFill="1" applyBorder="1" applyAlignment="1">
      <alignment vertical="center"/>
    </xf>
    <xf numFmtId="184" fontId="24" fillId="0" borderId="69" xfId="2" applyNumberFormat="1" applyFont="1" applyFill="1" applyBorder="1" applyAlignment="1">
      <alignment vertical="center"/>
    </xf>
    <xf numFmtId="0" fontId="24" fillId="0" borderId="67" xfId="0" applyFont="1" applyBorder="1" applyAlignment="1">
      <alignment horizontal="center" vertical="center"/>
    </xf>
    <xf numFmtId="0" fontId="0" fillId="0" borderId="0" xfId="0" applyFont="1">
      <alignment vertical="center"/>
    </xf>
    <xf numFmtId="0" fontId="22" fillId="0" borderId="0" xfId="0" applyFont="1">
      <alignment vertical="center"/>
    </xf>
    <xf numFmtId="0" fontId="37" fillId="0" borderId="0" xfId="0" applyFont="1" applyAlignment="1">
      <alignment horizontal="left" vertical="center"/>
    </xf>
    <xf numFmtId="38" fontId="37" fillId="0" borderId="0" xfId="2" applyFont="1" applyFill="1" applyAlignment="1">
      <alignment vertical="center"/>
    </xf>
    <xf numFmtId="0" fontId="37" fillId="0" borderId="0" xfId="0" applyFont="1">
      <alignment vertical="center"/>
    </xf>
    <xf numFmtId="38" fontId="37" fillId="0" borderId="35" xfId="2" applyFont="1" applyFill="1" applyBorder="1" applyAlignment="1">
      <alignment horizontal="center" vertical="center"/>
    </xf>
    <xf numFmtId="38" fontId="37" fillId="0" borderId="0" xfId="2" applyFont="1" applyFill="1" applyBorder="1" applyAlignment="1">
      <alignment horizontal="center" vertical="center"/>
    </xf>
    <xf numFmtId="0" fontId="37" fillId="0" borderId="96" xfId="0" applyFont="1" applyBorder="1" applyAlignment="1">
      <alignment horizontal="center" vertical="center" shrinkToFit="1"/>
    </xf>
    <xf numFmtId="38" fontId="37" fillId="0" borderId="35" xfId="2" quotePrefix="1" applyFont="1" applyFill="1" applyBorder="1" applyAlignment="1">
      <alignment horizontal="center" vertical="center"/>
    </xf>
    <xf numFmtId="0" fontId="37" fillId="0" borderId="106" xfId="0" applyFont="1" applyBorder="1" applyAlignment="1">
      <alignment horizontal="center" vertical="center"/>
    </xf>
    <xf numFmtId="38" fontId="37" fillId="0" borderId="22" xfId="2" applyFont="1" applyFill="1" applyBorder="1" applyAlignment="1">
      <alignment horizontal="right" vertical="top"/>
    </xf>
    <xf numFmtId="38" fontId="37" fillId="0" borderId="37" xfId="2" applyFont="1" applyFill="1" applyBorder="1" applyAlignment="1">
      <alignment horizontal="right" vertical="top"/>
    </xf>
    <xf numFmtId="0" fontId="37" fillId="0" borderId="105" xfId="0" applyFont="1" applyBorder="1" applyAlignment="1">
      <alignment horizontal="right" vertical="top"/>
    </xf>
    <xf numFmtId="0" fontId="37" fillId="0" borderId="107" xfId="0" applyFont="1" applyBorder="1">
      <alignment vertical="center"/>
    </xf>
    <xf numFmtId="0" fontId="37" fillId="0" borderId="38" xfId="0" applyFont="1" applyBorder="1">
      <alignment vertical="center"/>
    </xf>
    <xf numFmtId="0" fontId="37" fillId="0" borderId="36" xfId="0" applyFont="1" applyBorder="1">
      <alignment vertical="center"/>
    </xf>
    <xf numFmtId="0" fontId="37" fillId="0" borderId="66" xfId="0" applyFont="1" applyBorder="1" applyAlignment="1">
      <alignment horizontal="center"/>
    </xf>
    <xf numFmtId="38" fontId="37" fillId="0" borderId="18" xfId="2" applyFont="1" applyFill="1" applyBorder="1" applyAlignment="1">
      <alignment vertical="center"/>
    </xf>
    <xf numFmtId="38" fontId="37" fillId="0" borderId="32" xfId="2" applyFont="1" applyFill="1" applyBorder="1" applyAlignment="1">
      <alignment vertical="center"/>
    </xf>
    <xf numFmtId="176" fontId="37" fillId="0" borderId="98" xfId="0" applyNumberFormat="1" applyFont="1" applyBorder="1">
      <alignment vertical="center"/>
    </xf>
    <xf numFmtId="38" fontId="37" fillId="0" borderId="17" xfId="2" applyFont="1" applyFill="1" applyBorder="1" applyAlignment="1">
      <alignment vertical="center"/>
    </xf>
    <xf numFmtId="176" fontId="0" fillId="0" borderId="0" xfId="0" applyNumberFormat="1" applyFont="1">
      <alignment vertical="center"/>
    </xf>
    <xf numFmtId="0" fontId="37" fillId="0" borderId="66" xfId="0" applyFont="1" applyBorder="1" applyAlignment="1">
      <alignment horizontal="center" vertical="top"/>
    </xf>
    <xf numFmtId="0" fontId="37" fillId="0" borderId="18" xfId="0" applyFont="1" applyBorder="1" applyAlignment="1">
      <alignment horizontal="left" vertical="center"/>
    </xf>
    <xf numFmtId="38" fontId="37" fillId="0" borderId="35" xfId="2" applyFont="1" applyFill="1" applyBorder="1" applyAlignment="1">
      <alignment vertical="center"/>
    </xf>
    <xf numFmtId="38" fontId="37" fillId="0" borderId="0" xfId="2" applyFont="1" applyFill="1" applyBorder="1" applyAlignment="1">
      <alignment vertical="center"/>
    </xf>
    <xf numFmtId="176" fontId="37" fillId="0" borderId="98" xfId="0" applyNumberFormat="1" applyFont="1" applyBorder="1" applyAlignment="1">
      <alignment horizontal="right" vertical="center"/>
    </xf>
    <xf numFmtId="0" fontId="37" fillId="0" borderId="97" xfId="0" applyFont="1" applyBorder="1" applyAlignment="1">
      <alignment horizontal="left" vertical="center"/>
    </xf>
    <xf numFmtId="38" fontId="37" fillId="0" borderId="22" xfId="2" applyFont="1" applyFill="1" applyBorder="1" applyAlignment="1">
      <alignment vertical="center"/>
    </xf>
    <xf numFmtId="176" fontId="37" fillId="0" borderId="105" xfId="0" applyNumberFormat="1" applyFont="1" applyBorder="1">
      <alignment vertical="center"/>
    </xf>
    <xf numFmtId="0" fontId="37" fillId="0" borderId="66" xfId="0" quotePrefix="1" applyFont="1" applyBorder="1" applyAlignment="1">
      <alignment horizontal="center" vertical="top"/>
    </xf>
    <xf numFmtId="0" fontId="37" fillId="0" borderId="17" xfId="0" applyFont="1" applyBorder="1" applyAlignment="1">
      <alignment horizontal="left" vertical="center"/>
    </xf>
    <xf numFmtId="38" fontId="37" fillId="0" borderId="33" xfId="2" applyFont="1" applyFill="1" applyBorder="1" applyAlignment="1">
      <alignment vertical="center"/>
    </xf>
    <xf numFmtId="38" fontId="37" fillId="0" borderId="39" xfId="2" applyFont="1" applyFill="1" applyBorder="1" applyAlignment="1">
      <alignment vertical="center"/>
    </xf>
    <xf numFmtId="176" fontId="37" fillId="0" borderId="96" xfId="0" applyNumberFormat="1" applyFont="1" applyBorder="1" applyAlignment="1">
      <alignment horizontal="right" vertical="center"/>
    </xf>
    <xf numFmtId="0" fontId="37" fillId="0" borderId="97" xfId="0" applyFont="1" applyBorder="1" applyAlignment="1">
      <alignment horizontal="center" vertical="center"/>
    </xf>
    <xf numFmtId="0" fontId="37" fillId="0" borderId="17" xfId="0" applyFont="1" applyBorder="1" applyAlignment="1">
      <alignment horizontal="center" vertical="center"/>
    </xf>
    <xf numFmtId="38" fontId="37" fillId="0" borderId="1" xfId="2" applyFont="1" applyFill="1" applyBorder="1" applyAlignment="1">
      <alignment vertical="center"/>
    </xf>
    <xf numFmtId="0" fontId="37" fillId="0" borderId="1" xfId="0" applyFont="1" applyBorder="1" applyAlignment="1">
      <alignment horizontal="center" vertical="center"/>
    </xf>
    <xf numFmtId="38" fontId="37" fillId="0" borderId="31" xfId="2" applyFont="1" applyFill="1" applyBorder="1" applyAlignment="1">
      <alignment vertical="center"/>
    </xf>
    <xf numFmtId="176" fontId="37" fillId="0" borderId="103" xfId="0" applyNumberFormat="1" applyFont="1" applyBorder="1">
      <alignment vertical="center"/>
    </xf>
    <xf numFmtId="0" fontId="37" fillId="0" borderId="22" xfId="0" applyFont="1" applyBorder="1" applyAlignment="1">
      <alignment horizontal="left" vertical="center"/>
    </xf>
    <xf numFmtId="176" fontId="37" fillId="0" borderId="96" xfId="0" applyNumberFormat="1" applyFont="1" applyBorder="1">
      <alignment vertical="center"/>
    </xf>
    <xf numFmtId="38" fontId="37" fillId="0" borderId="37" xfId="2" applyFont="1" applyFill="1" applyBorder="1" applyAlignment="1">
      <alignment vertical="center"/>
    </xf>
    <xf numFmtId="0" fontId="37" fillId="0" borderId="76" xfId="0" applyFont="1" applyBorder="1" applyAlignment="1">
      <alignment horizontal="left" vertical="center"/>
    </xf>
    <xf numFmtId="0" fontId="37" fillId="0" borderId="30" xfId="0" applyFont="1" applyBorder="1" applyAlignment="1">
      <alignment vertical="top"/>
    </xf>
    <xf numFmtId="0" fontId="37" fillId="0" borderId="29" xfId="0" applyFont="1" applyBorder="1" applyAlignment="1">
      <alignment vertical="top"/>
    </xf>
    <xf numFmtId="176" fontId="37" fillId="0" borderId="103" xfId="0" applyNumberFormat="1" applyFont="1" applyBorder="1" applyAlignment="1">
      <alignment horizontal="right" vertical="center"/>
    </xf>
    <xf numFmtId="0" fontId="37" fillId="0" borderId="31" xfId="0" applyFont="1" applyBorder="1" applyAlignment="1">
      <alignment horizontal="left" vertical="center"/>
    </xf>
    <xf numFmtId="0" fontId="37" fillId="0" borderId="29" xfId="0" applyFont="1" applyBorder="1" applyAlignment="1">
      <alignment horizontal="left" vertical="center"/>
    </xf>
    <xf numFmtId="0" fontId="37" fillId="0" borderId="35" xfId="0" applyFont="1" applyBorder="1" applyAlignment="1">
      <alignment horizontal="left" vertical="center" shrinkToFit="1"/>
    </xf>
    <xf numFmtId="176" fontId="37" fillId="0" borderId="105" xfId="0" applyNumberFormat="1" applyFont="1" applyBorder="1" applyAlignment="1">
      <alignment horizontal="right" vertical="center"/>
    </xf>
    <xf numFmtId="0" fontId="0" fillId="0" borderId="35" xfId="0" applyFont="1" applyBorder="1" applyAlignment="1">
      <alignment horizontal="left" vertical="center" shrinkToFit="1"/>
    </xf>
    <xf numFmtId="38" fontId="37" fillId="0" borderId="29" xfId="2" applyFont="1" applyFill="1" applyBorder="1" applyAlignment="1">
      <alignment vertical="center"/>
    </xf>
    <xf numFmtId="38" fontId="37" fillId="0" borderId="30" xfId="2" applyFont="1" applyFill="1" applyBorder="1" applyAlignment="1">
      <alignment vertical="center"/>
    </xf>
    <xf numFmtId="0" fontId="37" fillId="0" borderId="29" xfId="0" applyFont="1" applyBorder="1" applyAlignment="1">
      <alignment horizontal="left" vertical="center" shrinkToFit="1"/>
    </xf>
    <xf numFmtId="0" fontId="37" fillId="0" borderId="29" xfId="0" applyFont="1" applyBorder="1" applyAlignment="1">
      <alignment horizontal="center" vertical="center"/>
    </xf>
    <xf numFmtId="0" fontId="37" fillId="0" borderId="37" xfId="0" applyFont="1" applyBorder="1" applyAlignment="1">
      <alignment horizontal="center" vertical="center"/>
    </xf>
    <xf numFmtId="0" fontId="37" fillId="0" borderId="30" xfId="0" applyFont="1" applyBorder="1" applyAlignment="1">
      <alignment horizontal="left" vertical="center"/>
    </xf>
    <xf numFmtId="0" fontId="37" fillId="0" borderId="33" xfId="0" applyFont="1" applyBorder="1" applyAlignment="1">
      <alignment horizontal="left" vertical="center"/>
    </xf>
    <xf numFmtId="38" fontId="37" fillId="0" borderId="34" xfId="2" applyFont="1" applyFill="1" applyBorder="1" applyAlignment="1">
      <alignment vertical="center"/>
    </xf>
    <xf numFmtId="0" fontId="37" fillId="0" borderId="37" xfId="0" applyFont="1" applyBorder="1" applyAlignment="1">
      <alignment horizontal="left" vertical="center"/>
    </xf>
    <xf numFmtId="0" fontId="37" fillId="0" borderId="0" xfId="0" applyFont="1" applyAlignment="1">
      <alignment horizontal="left" vertical="center" shrinkToFit="1"/>
    </xf>
    <xf numFmtId="0" fontId="37" fillId="0" borderId="69" xfId="0" applyFont="1" applyBorder="1" applyAlignment="1">
      <alignment horizontal="center" vertical="center"/>
    </xf>
    <xf numFmtId="38" fontId="37" fillId="0" borderId="36" xfId="2" applyFont="1" applyFill="1" applyBorder="1" applyAlignment="1">
      <alignment vertical="center"/>
    </xf>
    <xf numFmtId="0" fontId="37" fillId="0" borderId="32" xfId="0" applyFont="1" applyBorder="1" applyAlignment="1">
      <alignment horizontal="left" vertical="center"/>
    </xf>
    <xf numFmtId="0" fontId="37" fillId="0" borderId="38" xfId="0" applyFont="1" applyBorder="1" applyAlignment="1">
      <alignment horizontal="left" vertical="center"/>
    </xf>
    <xf numFmtId="0" fontId="37" fillId="0" borderId="39" xfId="0" applyFont="1" applyBorder="1" applyAlignment="1">
      <alignment horizontal="left" vertical="center"/>
    </xf>
    <xf numFmtId="0" fontId="37" fillId="0" borderId="39" xfId="0" applyFont="1" applyBorder="1" applyAlignment="1">
      <alignment horizontal="center" vertical="center"/>
    </xf>
    <xf numFmtId="0" fontId="37" fillId="0" borderId="34" xfId="0" applyFont="1" applyBorder="1" applyAlignment="1">
      <alignment horizontal="left" vertical="center"/>
    </xf>
    <xf numFmtId="0" fontId="37" fillId="0" borderId="39" xfId="0" applyFont="1" applyBorder="1" applyAlignment="1">
      <alignment horizontal="left" vertical="center" shrinkToFit="1"/>
    </xf>
    <xf numFmtId="0" fontId="37" fillId="0" borderId="33" xfId="0" quotePrefix="1" applyFont="1" applyBorder="1" applyAlignment="1">
      <alignment horizontal="left" vertical="center"/>
    </xf>
    <xf numFmtId="0" fontId="37" fillId="0" borderId="1" xfId="0" applyFont="1" applyBorder="1" applyAlignment="1">
      <alignment horizontal="left" vertical="center"/>
    </xf>
    <xf numFmtId="0" fontId="37" fillId="0" borderId="77" xfId="0" applyFont="1" applyBorder="1" applyAlignment="1">
      <alignment horizontal="left" vertical="center"/>
    </xf>
    <xf numFmtId="0" fontId="37" fillId="0" borderId="107" xfId="0" applyFont="1" applyBorder="1" applyAlignment="1">
      <alignment horizontal="left" vertical="center"/>
    </xf>
    <xf numFmtId="38" fontId="37" fillId="0" borderId="38" xfId="2" applyFont="1" applyFill="1" applyBorder="1" applyAlignment="1">
      <alignment vertical="center"/>
    </xf>
    <xf numFmtId="176" fontId="37" fillId="0" borderId="71" xfId="0" applyNumberFormat="1" applyFont="1" applyBorder="1">
      <alignment vertical="center"/>
    </xf>
    <xf numFmtId="0" fontId="37" fillId="0" borderId="36" xfId="0" applyFont="1" applyBorder="1" applyAlignment="1">
      <alignment horizontal="left" vertical="center"/>
    </xf>
    <xf numFmtId="176" fontId="37" fillId="0" borderId="65" xfId="0" applyNumberFormat="1" applyFont="1" applyBorder="1">
      <alignment vertical="center"/>
    </xf>
    <xf numFmtId="0" fontId="37" fillId="0" borderId="36" xfId="0" quotePrefix="1" applyFont="1" applyBorder="1" applyAlignment="1">
      <alignment horizontal="left" vertical="center"/>
    </xf>
    <xf numFmtId="0" fontId="37" fillId="0" borderId="35" xfId="0" quotePrefix="1" applyFont="1" applyBorder="1" applyAlignment="1">
      <alignment horizontal="left" vertical="center"/>
    </xf>
    <xf numFmtId="176" fontId="22" fillId="0" borderId="0" xfId="0" quotePrefix="1" applyNumberFormat="1" applyFont="1">
      <alignment vertical="center"/>
    </xf>
    <xf numFmtId="0" fontId="37" fillId="0" borderId="35" xfId="0" applyFont="1" applyBorder="1" applyAlignment="1">
      <alignment horizontal="left" vertical="center"/>
    </xf>
    <xf numFmtId="176" fontId="37" fillId="0" borderId="68" xfId="0" applyNumberFormat="1" applyFont="1" applyBorder="1">
      <alignment vertical="center"/>
    </xf>
    <xf numFmtId="0" fontId="37" fillId="0" borderId="95" xfId="0" applyFont="1" applyBorder="1" applyAlignment="1">
      <alignment horizontal="left" vertical="center"/>
    </xf>
    <xf numFmtId="0" fontId="37" fillId="0" borderId="94" xfId="0" applyFont="1" applyBorder="1" applyAlignment="1">
      <alignment horizontal="left" vertical="center"/>
    </xf>
    <xf numFmtId="0" fontId="37" fillId="0" borderId="93" xfId="0" applyFont="1" applyBorder="1" applyAlignment="1">
      <alignment horizontal="left" vertical="center"/>
    </xf>
    <xf numFmtId="38" fontId="37" fillId="0" borderId="92" xfId="2" applyFont="1" applyFill="1" applyBorder="1" applyAlignment="1">
      <alignment vertical="center"/>
    </xf>
    <xf numFmtId="38" fontId="37" fillId="0" borderId="104" xfId="2" applyFont="1" applyFill="1" applyBorder="1" applyAlignment="1">
      <alignment vertical="center"/>
    </xf>
    <xf numFmtId="176" fontId="37" fillId="0" borderId="83" xfId="0" applyNumberFormat="1" applyFont="1" applyBorder="1">
      <alignment vertical="center"/>
    </xf>
    <xf numFmtId="176" fontId="37" fillId="0" borderId="0" xfId="0" applyNumberFormat="1" applyFont="1">
      <alignment vertical="center"/>
    </xf>
    <xf numFmtId="0" fontId="37" fillId="0" borderId="84" xfId="0" applyFont="1" applyBorder="1">
      <alignment vertical="center"/>
    </xf>
    <xf numFmtId="0" fontId="37" fillId="0" borderId="63" xfId="0" quotePrefix="1" applyFont="1" applyBorder="1" applyAlignment="1">
      <alignment horizontal="center" vertical="center"/>
    </xf>
    <xf numFmtId="3" fontId="37" fillId="0" borderId="102" xfId="2" applyNumberFormat="1" applyFont="1" applyFill="1" applyBorder="1" applyAlignment="1">
      <alignment vertical="center"/>
    </xf>
    <xf numFmtId="3" fontId="37" fillId="0" borderId="101" xfId="2" applyNumberFormat="1" applyFont="1" applyFill="1" applyBorder="1" applyAlignment="1">
      <alignment vertical="center"/>
    </xf>
    <xf numFmtId="176" fontId="37" fillId="0" borderId="100" xfId="0" applyNumberFormat="1" applyFont="1" applyBorder="1" applyAlignment="1">
      <alignment horizontal="right" vertical="center"/>
    </xf>
    <xf numFmtId="0" fontId="37" fillId="0" borderId="63" xfId="0" applyFont="1" applyBorder="1">
      <alignment vertical="center"/>
    </xf>
    <xf numFmtId="0" fontId="37" fillId="0" borderId="0" xfId="0" quotePrefix="1" applyFont="1" applyAlignment="1">
      <alignment horizontal="center" vertical="center"/>
    </xf>
    <xf numFmtId="3" fontId="37" fillId="0" borderId="0" xfId="2" applyNumberFormat="1" applyFont="1" applyFill="1" applyBorder="1" applyAlignment="1">
      <alignment vertical="center"/>
    </xf>
    <xf numFmtId="176" fontId="37" fillId="0" borderId="0" xfId="0" applyNumberFormat="1" applyFont="1" applyAlignment="1">
      <alignment horizontal="right" vertical="center"/>
    </xf>
    <xf numFmtId="0" fontId="37" fillId="0" borderId="82" xfId="0" applyFont="1" applyBorder="1" applyAlignment="1">
      <alignment horizontal="left" vertical="center"/>
    </xf>
    <xf numFmtId="0" fontId="37" fillId="0" borderId="85" xfId="0" applyFont="1" applyBorder="1" applyAlignment="1">
      <alignment horizontal="left" vertical="center"/>
    </xf>
    <xf numFmtId="38" fontId="37" fillId="0" borderId="99" xfId="2" applyFont="1" applyFill="1" applyBorder="1" applyAlignment="1">
      <alignment vertical="center"/>
    </xf>
    <xf numFmtId="176" fontId="37" fillId="0" borderId="78" xfId="0" applyNumberFormat="1" applyFont="1" applyBorder="1">
      <alignment vertical="center"/>
    </xf>
    <xf numFmtId="0" fontId="37" fillId="0" borderId="79" xfId="0" applyFont="1" applyBorder="1" applyAlignment="1">
      <alignment horizontal="left" vertical="center"/>
    </xf>
    <xf numFmtId="38" fontId="37" fillId="0" borderId="79" xfId="2" applyFont="1" applyFill="1" applyBorder="1" applyAlignment="1">
      <alignment vertical="center"/>
    </xf>
    <xf numFmtId="38" fontId="37" fillId="0" borderId="85" xfId="2" applyFont="1" applyFill="1" applyBorder="1" applyAlignment="1">
      <alignment vertical="center"/>
    </xf>
    <xf numFmtId="0" fontId="37" fillId="0" borderId="66" xfId="0" applyFont="1" applyBorder="1" applyAlignment="1">
      <alignment horizontal="left" vertical="center"/>
    </xf>
    <xf numFmtId="0" fontId="37" fillId="0" borderId="96" xfId="0" applyFont="1" applyBorder="1" applyAlignment="1">
      <alignment horizontal="right" vertical="center"/>
    </xf>
    <xf numFmtId="38" fontId="37" fillId="0" borderId="63" xfId="2" applyFont="1" applyFill="1" applyBorder="1" applyAlignment="1">
      <alignment vertical="center"/>
    </xf>
    <xf numFmtId="0" fontId="37" fillId="0" borderId="0" xfId="0" applyFont="1" applyAlignment="1">
      <alignment horizontal="center" vertical="center"/>
    </xf>
    <xf numFmtId="0" fontId="0" fillId="0" borderId="0" xfId="0" applyFont="1" applyAlignment="1">
      <alignment horizontal="center" vertical="center"/>
    </xf>
    <xf numFmtId="176" fontId="37" fillId="0" borderId="63" xfId="0" applyNumberFormat="1" applyFont="1" applyBorder="1">
      <alignment vertical="center"/>
    </xf>
    <xf numFmtId="0" fontId="37" fillId="0" borderId="91" xfId="0" applyFont="1" applyBorder="1" applyAlignment="1">
      <alignment horizontal="left" vertical="center"/>
    </xf>
    <xf numFmtId="0" fontId="37" fillId="0" borderId="90" xfId="0" applyFont="1" applyBorder="1" applyAlignment="1">
      <alignment horizontal="left" vertical="center"/>
    </xf>
    <xf numFmtId="0" fontId="37" fillId="0" borderId="89" xfId="0" applyFont="1" applyBorder="1" applyAlignment="1">
      <alignment horizontal="center" vertical="center"/>
    </xf>
    <xf numFmtId="38" fontId="37" fillId="0" borderId="87" xfId="2" applyFont="1" applyFill="1" applyBorder="1" applyAlignment="1">
      <alignment vertical="center"/>
    </xf>
    <xf numFmtId="176" fontId="37" fillId="0" borderId="86" xfId="0" applyNumberFormat="1" applyFont="1" applyBorder="1">
      <alignment vertical="center"/>
    </xf>
    <xf numFmtId="0" fontId="37" fillId="0" borderId="88" xfId="0" applyFont="1" applyBorder="1" applyAlignment="1">
      <alignment horizontal="center" vertical="center"/>
    </xf>
    <xf numFmtId="38" fontId="0" fillId="0" borderId="0" xfId="2" applyFont="1" applyFill="1" applyAlignment="1">
      <alignment vertical="center"/>
    </xf>
    <xf numFmtId="38" fontId="20" fillId="0" borderId="19" xfId="2" applyFont="1" applyFill="1" applyBorder="1" applyAlignment="1">
      <alignment horizontal="right" vertical="center"/>
    </xf>
    <xf numFmtId="177" fontId="20" fillId="0" borderId="9" xfId="0" applyNumberFormat="1" applyFont="1" applyBorder="1" applyAlignment="1">
      <alignment horizontal="right" vertical="center"/>
    </xf>
    <xf numFmtId="177" fontId="20" fillId="0" borderId="9" xfId="1" applyNumberFormat="1" applyFont="1" applyFill="1" applyBorder="1" applyAlignment="1">
      <alignment horizontal="right" vertical="center"/>
    </xf>
    <xf numFmtId="38" fontId="20" fillId="0" borderId="9" xfId="2" applyFont="1" applyFill="1" applyBorder="1" applyAlignment="1">
      <alignment horizontal="right" vertical="center"/>
    </xf>
    <xf numFmtId="38" fontId="20" fillId="0" borderId="5" xfId="2" applyFont="1" applyFill="1" applyBorder="1" applyAlignment="1">
      <alignment horizontal="right" vertical="center"/>
    </xf>
    <xf numFmtId="38" fontId="20" fillId="0" borderId="116" xfId="2" applyFont="1" applyFill="1" applyBorder="1" applyAlignment="1">
      <alignment horizontal="right" vertical="center"/>
    </xf>
    <xf numFmtId="0" fontId="20" fillId="0" borderId="5" xfId="0" applyFont="1" applyBorder="1" applyAlignment="1">
      <alignment horizontal="right" vertical="center"/>
    </xf>
    <xf numFmtId="0" fontId="20" fillId="0" borderId="116" xfId="0" applyFont="1" applyBorder="1" applyAlignment="1">
      <alignment horizontal="right" vertical="center"/>
    </xf>
    <xf numFmtId="3" fontId="20" fillId="0" borderId="114" xfId="2" applyNumberFormat="1" applyFont="1" applyFill="1" applyBorder="1" applyAlignment="1">
      <alignment horizontal="right" vertical="center"/>
    </xf>
    <xf numFmtId="3" fontId="20" fillId="0" borderId="12" xfId="2" applyNumberFormat="1" applyFont="1" applyFill="1" applyBorder="1" applyAlignment="1">
      <alignment horizontal="right" vertical="center"/>
    </xf>
    <xf numFmtId="0" fontId="20" fillId="0" borderId="9" xfId="0" applyFont="1" applyBorder="1" applyAlignment="1">
      <alignment horizontal="right" vertical="center"/>
    </xf>
    <xf numFmtId="38" fontId="20" fillId="0" borderId="8" xfId="2" applyFont="1" applyFill="1" applyBorder="1" applyAlignment="1">
      <alignment horizontal="right" vertical="center"/>
    </xf>
    <xf numFmtId="3" fontId="20" fillId="0" borderId="19" xfId="0" applyNumberFormat="1" applyFont="1" applyBorder="1" applyAlignment="1">
      <alignment horizontal="right" vertical="center"/>
    </xf>
    <xf numFmtId="178" fontId="20" fillId="0" borderId="9" xfId="2" quotePrefix="1" applyNumberFormat="1" applyFont="1" applyFill="1" applyBorder="1" applyAlignment="1">
      <alignment horizontal="right" vertical="center"/>
    </xf>
    <xf numFmtId="178" fontId="20" fillId="0" borderId="9" xfId="0" quotePrefix="1" applyNumberFormat="1" applyFont="1" applyBorder="1" applyAlignment="1">
      <alignment horizontal="right" vertical="center"/>
    </xf>
    <xf numFmtId="179" fontId="20" fillId="0" borderId="9" xfId="0" quotePrefix="1" applyNumberFormat="1" applyFont="1" applyBorder="1" applyAlignment="1">
      <alignment horizontal="right" vertical="center"/>
    </xf>
    <xf numFmtId="188" fontId="20" fillId="0" borderId="9" xfId="0" quotePrefix="1" applyNumberFormat="1" applyFont="1" applyBorder="1" applyAlignment="1">
      <alignment horizontal="right" vertical="center"/>
    </xf>
    <xf numFmtId="3" fontId="20" fillId="0" borderId="9" xfId="0" applyNumberFormat="1" applyFont="1" applyBorder="1" applyAlignment="1">
      <alignment horizontal="right" vertical="center"/>
    </xf>
    <xf numFmtId="177" fontId="20" fillId="0" borderId="8" xfId="0" applyNumberFormat="1" applyFont="1" applyBorder="1" applyAlignment="1">
      <alignment horizontal="right" vertical="center"/>
    </xf>
    <xf numFmtId="176" fontId="20" fillId="0" borderId="9" xfId="0" applyNumberFormat="1" applyFont="1" applyBorder="1" applyAlignment="1">
      <alignment horizontal="right" vertical="center"/>
    </xf>
    <xf numFmtId="0" fontId="37" fillId="0" borderId="35" xfId="0" applyFont="1" applyBorder="1">
      <alignment vertical="center"/>
    </xf>
    <xf numFmtId="0" fontId="37" fillId="0" borderId="31" xfId="0" applyFont="1" applyBorder="1">
      <alignment vertical="center"/>
    </xf>
    <xf numFmtId="0" fontId="37" fillId="0" borderId="30" xfId="0" applyFont="1" applyBorder="1">
      <alignment vertical="center"/>
    </xf>
    <xf numFmtId="0" fontId="37" fillId="0" borderId="29" xfId="0" applyFont="1" applyBorder="1">
      <alignment vertical="center"/>
    </xf>
    <xf numFmtId="0" fontId="37" fillId="0" borderId="37" xfId="0" applyFont="1" applyBorder="1">
      <alignment vertical="center"/>
    </xf>
    <xf numFmtId="0" fontId="37" fillId="0" borderId="33" xfId="0" applyFont="1" applyBorder="1" applyAlignment="1">
      <alignment horizontal="left" vertical="center" shrinkToFit="1"/>
    </xf>
    <xf numFmtId="176" fontId="37" fillId="0" borderId="31" xfId="0" applyNumberFormat="1" applyFont="1" applyBorder="1" applyAlignment="1">
      <alignment horizontal="right" vertical="center"/>
    </xf>
    <xf numFmtId="0" fontId="37" fillId="0" borderId="97" xfId="0" applyFont="1" applyBorder="1" applyAlignment="1">
      <alignment vertical="center" wrapText="1"/>
    </xf>
    <xf numFmtId="0" fontId="37" fillId="0" borderId="0" xfId="0" applyFont="1" applyAlignment="1">
      <alignment vertical="center" wrapText="1"/>
    </xf>
    <xf numFmtId="176" fontId="37" fillId="0" borderId="65" xfId="0" applyNumberFormat="1" applyFont="1" applyBorder="1" applyAlignment="1">
      <alignment horizontal="right" vertical="center"/>
    </xf>
    <xf numFmtId="176" fontId="37" fillId="0" borderId="32" xfId="0" applyNumberFormat="1" applyFont="1" applyBorder="1" applyAlignment="1">
      <alignment horizontal="right" vertical="center"/>
    </xf>
    <xf numFmtId="176" fontId="37" fillId="0" borderId="37" xfId="0" applyNumberFormat="1" applyFont="1" applyBorder="1" applyAlignment="1">
      <alignment horizontal="right" vertical="center"/>
    </xf>
    <xf numFmtId="0" fontId="37" fillId="0" borderId="0" xfId="0" quotePrefix="1" applyFont="1" applyAlignment="1">
      <alignment horizontal="left" vertical="center"/>
    </xf>
    <xf numFmtId="0" fontId="0" fillId="0" borderId="0" xfId="0" applyFont="1" applyAlignment="1">
      <alignment horizontal="left" vertical="center"/>
    </xf>
    <xf numFmtId="176" fontId="37" fillId="0" borderId="83" xfId="0" applyNumberFormat="1" applyFont="1" applyBorder="1" applyAlignment="1">
      <alignment horizontal="right" vertical="center"/>
    </xf>
    <xf numFmtId="176" fontId="37" fillId="0" borderId="85" xfId="0" applyNumberFormat="1" applyFont="1" applyBorder="1">
      <alignment vertical="center"/>
    </xf>
    <xf numFmtId="3" fontId="37" fillId="0" borderId="92" xfId="2" applyNumberFormat="1" applyFont="1" applyFill="1" applyBorder="1" applyAlignment="1">
      <alignment vertical="center"/>
    </xf>
    <xf numFmtId="0" fontId="37" fillId="0" borderId="85" xfId="0" applyFont="1" applyBorder="1">
      <alignment vertical="center"/>
    </xf>
    <xf numFmtId="0" fontId="37" fillId="0" borderId="85" xfId="0" quotePrefix="1" applyFont="1" applyBorder="1" applyAlignment="1">
      <alignment horizontal="center" vertical="center"/>
    </xf>
    <xf numFmtId="3" fontId="37" fillId="0" borderId="85" xfId="2" applyNumberFormat="1" applyFont="1" applyFill="1" applyBorder="1" applyAlignment="1">
      <alignment vertical="center"/>
    </xf>
    <xf numFmtId="176" fontId="37" fillId="0" borderId="85" xfId="0" applyNumberFormat="1" applyFont="1" applyBorder="1" applyAlignment="1">
      <alignment horizontal="right" vertical="center"/>
    </xf>
    <xf numFmtId="0" fontId="37" fillId="0" borderId="63" xfId="0" applyFont="1" applyBorder="1" applyAlignment="1">
      <alignment horizontal="center" vertical="center"/>
    </xf>
    <xf numFmtId="176" fontId="37" fillId="0" borderId="78" xfId="0" applyNumberFormat="1" applyFont="1" applyBorder="1" applyAlignment="1">
      <alignment horizontal="right" vertical="center"/>
    </xf>
    <xf numFmtId="0" fontId="37" fillId="0" borderId="77" xfId="0" applyFont="1" applyBorder="1" applyAlignment="1">
      <alignment horizontal="center" vertical="center"/>
    </xf>
    <xf numFmtId="0" fontId="37" fillId="0" borderId="96" xfId="0" applyFont="1" applyBorder="1">
      <alignment vertical="center"/>
    </xf>
    <xf numFmtId="176" fontId="37" fillId="0" borderId="86" xfId="0" applyNumberFormat="1" applyFont="1" applyBorder="1" applyAlignment="1">
      <alignment horizontal="right" vertical="center"/>
    </xf>
    <xf numFmtId="0" fontId="23" fillId="0" borderId="0" xfId="9" applyFont="1">
      <alignment vertical="center"/>
    </xf>
    <xf numFmtId="38" fontId="23" fillId="0" borderId="0" xfId="2" applyFont="1" applyBorder="1" applyAlignment="1"/>
    <xf numFmtId="37" fontId="41" fillId="0" borderId="66" xfId="8" applyFont="1" applyBorder="1" applyAlignment="1">
      <alignment vertical="center"/>
    </xf>
    <xf numFmtId="2" fontId="41" fillId="0" borderId="35" xfId="8" applyNumberFormat="1" applyFont="1" applyBorder="1" applyAlignment="1">
      <alignment vertical="center"/>
    </xf>
    <xf numFmtId="4" fontId="41" fillId="0" borderId="35" xfId="8" applyNumberFormat="1" applyFont="1" applyBorder="1" applyAlignment="1">
      <alignment vertical="center"/>
    </xf>
    <xf numFmtId="4" fontId="41" fillId="0" borderId="0" xfId="8" applyNumberFormat="1" applyFont="1" applyAlignment="1">
      <alignment horizontal="right" vertical="center"/>
    </xf>
    <xf numFmtId="2" fontId="41" fillId="0" borderId="119" xfId="8" applyNumberFormat="1" applyFont="1" applyBorder="1" applyAlignment="1">
      <alignment vertical="center"/>
    </xf>
    <xf numFmtId="4" fontId="41" fillId="0" borderId="119" xfId="8" applyNumberFormat="1" applyFont="1" applyBorder="1" applyAlignment="1">
      <alignment vertical="center"/>
    </xf>
    <xf numFmtId="37" fontId="41" fillId="0" borderId="120" xfId="8" applyFont="1" applyBorder="1" applyAlignment="1">
      <alignment vertical="center"/>
    </xf>
    <xf numFmtId="2" fontId="41" fillId="0" borderId="79" xfId="8" applyNumberFormat="1" applyFont="1" applyBorder="1" applyAlignment="1">
      <alignment vertical="center"/>
    </xf>
    <xf numFmtId="4" fontId="41" fillId="0" borderId="79" xfId="8" applyNumberFormat="1" applyFont="1" applyBorder="1" applyAlignment="1">
      <alignment vertical="center"/>
    </xf>
    <xf numFmtId="37" fontId="41" fillId="0" borderId="80" xfId="8" applyFont="1" applyBorder="1" applyAlignment="1">
      <alignment vertical="center"/>
    </xf>
    <xf numFmtId="37" fontId="39" fillId="0" borderId="0" xfId="8" applyFont="1"/>
    <xf numFmtId="38" fontId="23" fillId="0" borderId="1" xfId="5" applyFont="1" applyBorder="1" applyAlignment="1">
      <alignment vertical="center"/>
    </xf>
    <xf numFmtId="37" fontId="39" fillId="0" borderId="0" xfId="8" applyFont="1" applyAlignment="1">
      <alignment horizontal="right"/>
    </xf>
    <xf numFmtId="0" fontId="24" fillId="0" borderId="1" xfId="7" applyFont="1" applyBorder="1" applyAlignment="1">
      <alignment horizontal="center" vertical="center"/>
    </xf>
    <xf numFmtId="193" fontId="24" fillId="0" borderId="34" xfId="7" applyNumberFormat="1" applyFont="1" applyBorder="1" applyAlignment="1">
      <alignment vertical="center"/>
    </xf>
    <xf numFmtId="177" fontId="24" fillId="0" borderId="1" xfId="7" applyNumberFormat="1" applyFont="1" applyBorder="1" applyAlignment="1">
      <alignment vertical="center"/>
    </xf>
    <xf numFmtId="193" fontId="24" fillId="0" borderId="39" xfId="7" applyNumberFormat="1" applyFont="1" applyBorder="1" applyAlignment="1">
      <alignment vertical="center"/>
    </xf>
    <xf numFmtId="191" fontId="24" fillId="0" borderId="39" xfId="7" applyNumberFormat="1" applyFont="1" applyBorder="1" applyAlignment="1">
      <alignment vertical="center"/>
    </xf>
    <xf numFmtId="194" fontId="24" fillId="0" borderId="34" xfId="7" applyNumberFormat="1" applyFont="1" applyBorder="1" applyAlignment="1">
      <alignment vertical="center"/>
    </xf>
    <xf numFmtId="192" fontId="24" fillId="0" borderId="34" xfId="7" applyNumberFormat="1" applyFont="1" applyBorder="1" applyAlignment="1">
      <alignment vertical="center"/>
    </xf>
    <xf numFmtId="192" fontId="24" fillId="0" borderId="39" xfId="7" applyNumberFormat="1" applyFont="1" applyBorder="1" applyAlignment="1">
      <alignment vertical="center"/>
    </xf>
    <xf numFmtId="191" fontId="24" fillId="0" borderId="34" xfId="7" applyNumberFormat="1" applyFont="1" applyBorder="1" applyAlignment="1">
      <alignment vertical="center"/>
    </xf>
    <xf numFmtId="183" fontId="24" fillId="0" borderId="34" xfId="7" applyNumberFormat="1" applyFont="1" applyBorder="1" applyAlignment="1">
      <alignment vertical="center"/>
    </xf>
    <xf numFmtId="177" fontId="24" fillId="0" borderId="1" xfId="7" applyNumberFormat="1" applyFont="1" applyBorder="1" applyAlignment="1">
      <alignment horizontal="right" vertical="center"/>
    </xf>
    <xf numFmtId="183" fontId="24" fillId="0" borderId="39" xfId="7" applyNumberFormat="1" applyFont="1" applyBorder="1" applyAlignment="1">
      <alignment horizontal="right" vertical="center"/>
    </xf>
    <xf numFmtId="183" fontId="24" fillId="0" borderId="34" xfId="7" applyNumberFormat="1" applyFont="1" applyBorder="1" applyAlignment="1">
      <alignment horizontal="right" vertical="center"/>
    </xf>
    <xf numFmtId="187" fontId="24" fillId="0" borderId="34" xfId="7" applyNumberFormat="1" applyFont="1" applyBorder="1" applyAlignment="1">
      <alignment vertical="center"/>
    </xf>
    <xf numFmtId="177" fontId="24" fillId="0" borderId="17" xfId="7" applyNumberFormat="1" applyFont="1" applyBorder="1" applyAlignment="1">
      <alignment vertical="center"/>
    </xf>
    <xf numFmtId="187" fontId="24" fillId="0" borderId="39" xfId="7" applyNumberFormat="1" applyFont="1" applyBorder="1" applyAlignment="1">
      <alignment vertical="center"/>
    </xf>
    <xf numFmtId="195" fontId="24" fillId="0" borderId="39" xfId="7" applyNumberFormat="1" applyFont="1" applyBorder="1" applyAlignment="1">
      <alignment vertical="center"/>
    </xf>
    <xf numFmtId="196" fontId="24" fillId="0" borderId="34" xfId="7" applyNumberFormat="1" applyFont="1" applyBorder="1" applyAlignment="1">
      <alignment vertical="center"/>
    </xf>
    <xf numFmtId="196" fontId="24" fillId="0" borderId="39" xfId="7" applyNumberFormat="1" applyFont="1" applyBorder="1" applyAlignment="1">
      <alignment vertical="center"/>
    </xf>
    <xf numFmtId="195" fontId="24" fillId="0" borderId="34" xfId="7" applyNumberFormat="1" applyFont="1" applyBorder="1" applyAlignment="1">
      <alignment vertical="center"/>
    </xf>
    <xf numFmtId="197" fontId="24" fillId="0" borderId="34" xfId="7" applyNumberFormat="1" applyFont="1" applyBorder="1" applyAlignment="1">
      <alignment vertical="center"/>
    </xf>
    <xf numFmtId="197" fontId="24" fillId="0" borderId="39" xfId="7" applyNumberFormat="1" applyFont="1" applyBorder="1" applyAlignment="1">
      <alignment vertical="center"/>
    </xf>
    <xf numFmtId="197" fontId="24" fillId="0" borderId="34" xfId="4" applyNumberFormat="1" applyFont="1" applyFill="1" applyBorder="1" applyAlignment="1">
      <alignment vertical="center"/>
    </xf>
    <xf numFmtId="197" fontId="24" fillId="0" borderId="39" xfId="4" applyNumberFormat="1" applyFont="1" applyFill="1" applyBorder="1" applyAlignment="1">
      <alignment vertical="center"/>
    </xf>
    <xf numFmtId="183" fontId="24" fillId="0" borderId="39" xfId="7" applyNumberFormat="1" applyFont="1" applyBorder="1" applyAlignment="1">
      <alignment vertical="center"/>
    </xf>
    <xf numFmtId="0" fontId="4" fillId="0" borderId="0" xfId="0" applyFont="1" applyAlignment="1">
      <alignment horizontal="center" vertical="center"/>
    </xf>
    <xf numFmtId="0" fontId="17" fillId="0" borderId="0" xfId="6" applyFont="1" applyAlignment="1">
      <alignment horizontal="center" vertical="center"/>
    </xf>
    <xf numFmtId="0" fontId="6" fillId="0" borderId="22" xfId="6" applyFont="1" applyBorder="1" applyAlignment="1">
      <alignment horizontal="center" vertical="center" textRotation="255" wrapText="1"/>
    </xf>
    <xf numFmtId="0" fontId="6" fillId="0" borderId="18" xfId="6" applyFont="1" applyBorder="1" applyAlignment="1">
      <alignment horizontal="center" vertical="center" textRotation="255" wrapText="1"/>
    </xf>
    <xf numFmtId="0" fontId="6" fillId="0" borderId="17" xfId="6" applyFont="1" applyBorder="1" applyAlignment="1">
      <alignment horizontal="center" vertical="center" textRotation="255" wrapText="1"/>
    </xf>
    <xf numFmtId="0" fontId="6" fillId="0" borderId="1" xfId="6" applyFont="1" applyBorder="1" applyAlignment="1">
      <alignment horizontal="center" vertical="center"/>
    </xf>
    <xf numFmtId="0" fontId="6" fillId="0" borderId="28" xfId="6" applyFont="1" applyBorder="1" applyAlignment="1">
      <alignment horizontal="center" vertical="center"/>
    </xf>
    <xf numFmtId="0" fontId="6" fillId="0" borderId="27" xfId="6" applyFont="1" applyBorder="1" applyAlignment="1">
      <alignment horizontal="center" vertical="center"/>
    </xf>
    <xf numFmtId="0" fontId="6" fillId="0" borderId="26" xfId="6" applyFont="1" applyBorder="1" applyAlignment="1">
      <alignment horizontal="center" vertical="center"/>
    </xf>
    <xf numFmtId="0" fontId="6" fillId="0" borderId="25" xfId="6" applyFont="1" applyBorder="1" applyAlignment="1">
      <alignment horizontal="center" vertical="center"/>
    </xf>
    <xf numFmtId="0" fontId="6" fillId="0" borderId="24" xfId="6" applyFont="1" applyBorder="1" applyAlignment="1">
      <alignment horizontal="center" vertical="center"/>
    </xf>
    <xf numFmtId="0" fontId="6" fillId="0" borderId="23" xfId="6" applyFont="1" applyBorder="1" applyAlignment="1">
      <alignment horizontal="center" vertical="center"/>
    </xf>
    <xf numFmtId="0" fontId="6" fillId="0" borderId="16" xfId="6" applyFont="1" applyBorder="1" applyAlignment="1">
      <alignment horizontal="center" vertical="center"/>
    </xf>
    <xf numFmtId="0" fontId="6" fillId="0" borderId="15" xfId="6" applyFont="1" applyBorder="1" applyAlignment="1">
      <alignment horizontal="center" vertical="center"/>
    </xf>
    <xf numFmtId="0" fontId="6" fillId="0" borderId="21" xfId="6" applyFont="1" applyBorder="1" applyAlignment="1">
      <alignment horizontal="center" vertical="center" textRotation="255" wrapText="1"/>
    </xf>
    <xf numFmtId="0" fontId="6" fillId="0" borderId="11" xfId="6" applyFont="1" applyBorder="1" applyAlignment="1">
      <alignment horizontal="center" vertical="center" textRotation="255"/>
    </xf>
    <xf numFmtId="0" fontId="6" fillId="0" borderId="11" xfId="6" applyFont="1" applyBorder="1" applyAlignment="1">
      <alignment horizontal="center" vertical="center" textRotation="255" wrapText="1"/>
    </xf>
    <xf numFmtId="0" fontId="6" fillId="0" borderId="16" xfId="6" applyFont="1" applyBorder="1" applyAlignment="1">
      <alignment horizontal="center" vertical="center" textRotation="255"/>
    </xf>
    <xf numFmtId="0" fontId="6" fillId="0" borderId="19" xfId="6" applyFont="1" applyBorder="1" applyAlignment="1">
      <alignment horizontal="center" vertical="top" textRotation="255" wrapText="1"/>
    </xf>
    <xf numFmtId="0" fontId="6" fillId="0" borderId="9" xfId="6" applyFont="1" applyBorder="1" applyAlignment="1">
      <alignment horizontal="center" vertical="top" textRotation="255" wrapText="1"/>
    </xf>
    <xf numFmtId="0" fontId="6" fillId="0" borderId="8" xfId="6" applyFont="1" applyBorder="1" applyAlignment="1">
      <alignment horizontal="center" vertical="top" textRotation="255" wrapText="1"/>
    </xf>
    <xf numFmtId="0" fontId="6" fillId="0" borderId="21" xfId="6" applyFont="1" applyBorder="1" applyAlignment="1">
      <alignment horizontal="center" vertical="center"/>
    </xf>
    <xf numFmtId="0" fontId="6" fillId="0" borderId="20" xfId="6" applyFont="1" applyBorder="1" applyAlignment="1">
      <alignment horizontal="center" vertical="center"/>
    </xf>
    <xf numFmtId="0" fontId="6" fillId="0" borderId="11" xfId="6" applyFont="1" applyBorder="1" applyAlignment="1">
      <alignment horizontal="center" vertical="center"/>
    </xf>
    <xf numFmtId="0" fontId="6" fillId="0" borderId="10" xfId="6" applyFont="1" applyBorder="1" applyAlignment="1">
      <alignment horizontal="center" vertical="center"/>
    </xf>
    <xf numFmtId="0" fontId="6" fillId="0" borderId="22" xfId="6" applyFont="1" applyBorder="1" applyAlignment="1">
      <alignment horizontal="center" vertical="center" textRotation="255"/>
    </xf>
    <xf numFmtId="0" fontId="6" fillId="0" borderId="18" xfId="6" applyFont="1" applyBorder="1" applyAlignment="1">
      <alignment horizontal="center" vertical="center" textRotation="255"/>
    </xf>
    <xf numFmtId="0" fontId="6" fillId="0" borderId="17" xfId="6" applyFont="1" applyBorder="1" applyAlignment="1">
      <alignment horizontal="center" vertical="center" textRotation="255"/>
    </xf>
    <xf numFmtId="0" fontId="6" fillId="0" borderId="12" xfId="6" applyFont="1" applyBorder="1" applyAlignment="1">
      <alignment horizontal="center" vertical="center" textRotation="255"/>
    </xf>
    <xf numFmtId="0" fontId="6" fillId="0" borderId="9" xfId="6" applyFont="1" applyBorder="1" applyAlignment="1">
      <alignment horizontal="center" vertical="center" textRotation="255"/>
    </xf>
    <xf numFmtId="0" fontId="6" fillId="0" borderId="8" xfId="6" applyFont="1" applyBorder="1" applyAlignment="1">
      <alignment horizontal="center" vertical="center" textRotation="255"/>
    </xf>
    <xf numFmtId="0" fontId="6" fillId="0" borderId="4" xfId="6" applyFont="1" applyBorder="1" applyAlignment="1">
      <alignment horizontal="center" vertical="center"/>
    </xf>
    <xf numFmtId="0" fontId="6" fillId="0" borderId="3" xfId="6" applyFont="1" applyBorder="1" applyAlignment="1">
      <alignment horizontal="center" vertical="center"/>
    </xf>
    <xf numFmtId="0" fontId="6" fillId="0" borderId="2" xfId="6" applyFont="1" applyBorder="1" applyAlignment="1">
      <alignment horizontal="center" vertical="center"/>
    </xf>
    <xf numFmtId="0" fontId="7" fillId="0" borderId="4" xfId="6" applyFont="1" applyBorder="1" applyAlignment="1">
      <alignment horizontal="center" vertical="center"/>
    </xf>
    <xf numFmtId="0" fontId="7" fillId="0" borderId="3" xfId="6" applyFont="1" applyBorder="1" applyAlignment="1">
      <alignment horizontal="center" vertical="center"/>
    </xf>
    <xf numFmtId="0" fontId="7" fillId="0" borderId="2" xfId="6" applyFont="1" applyBorder="1" applyAlignment="1">
      <alignment horizontal="center" vertical="center"/>
    </xf>
    <xf numFmtId="0" fontId="6" fillId="0" borderId="14" xfId="6" applyFont="1" applyBorder="1" applyAlignment="1">
      <alignment horizontal="center" vertical="center"/>
    </xf>
    <xf numFmtId="0" fontId="6" fillId="0" borderId="13" xfId="6" applyFont="1" applyBorder="1" applyAlignment="1">
      <alignment horizontal="center" vertical="center"/>
    </xf>
    <xf numFmtId="0" fontId="7" fillId="0" borderId="7" xfId="6" applyFont="1" applyBorder="1" applyAlignment="1">
      <alignment horizontal="center" vertical="center"/>
    </xf>
    <xf numFmtId="0" fontId="7" fillId="0" borderId="6" xfId="6" applyFont="1" applyBorder="1" applyAlignment="1">
      <alignment horizontal="center" vertical="center"/>
    </xf>
    <xf numFmtId="0" fontId="48" fillId="0" borderId="22" xfId="6" quotePrefix="1" applyFont="1" applyBorder="1" applyAlignment="1">
      <alignment horizontal="center" vertical="center"/>
    </xf>
    <xf numFmtId="0" fontId="48" fillId="0" borderId="17" xfId="6" quotePrefix="1" applyFont="1" applyBorder="1" applyAlignment="1">
      <alignment horizontal="center" vertical="center"/>
    </xf>
    <xf numFmtId="0" fontId="19" fillId="0" borderId="22" xfId="6" applyFont="1" applyBorder="1" applyAlignment="1">
      <alignment horizontal="center" vertical="center" wrapText="1"/>
    </xf>
    <xf numFmtId="0" fontId="19" fillId="0" borderId="17" xfId="6" applyFont="1" applyBorder="1" applyAlignment="1">
      <alignment horizontal="center" vertical="center" wrapText="1"/>
    </xf>
    <xf numFmtId="0" fontId="19" fillId="0" borderId="31" xfId="6" applyFont="1" applyBorder="1" applyAlignment="1">
      <alignment horizontal="center"/>
    </xf>
    <xf numFmtId="0" fontId="19" fillId="0" borderId="30" xfId="6" applyFont="1" applyBorder="1" applyAlignment="1">
      <alignment horizontal="center"/>
    </xf>
    <xf numFmtId="0" fontId="19" fillId="0" borderId="29" xfId="6" applyFont="1" applyBorder="1" applyAlignment="1">
      <alignment horizontal="center"/>
    </xf>
    <xf numFmtId="0" fontId="48" fillId="5" borderId="22" xfId="6" quotePrefix="1" applyFont="1" applyFill="1" applyBorder="1" applyAlignment="1">
      <alignment horizontal="center" vertical="center"/>
    </xf>
    <xf numFmtId="0" fontId="48" fillId="5" borderId="17" xfId="6" quotePrefix="1" applyFont="1" applyFill="1" applyBorder="1" applyAlignment="1">
      <alignment horizontal="center" vertical="center"/>
    </xf>
    <xf numFmtId="0" fontId="23" fillId="5" borderId="22" xfId="7" applyFont="1" applyFill="1" applyBorder="1" applyAlignment="1">
      <alignment horizontal="center" vertical="center" textRotation="255"/>
    </xf>
    <xf numFmtId="0" fontId="23" fillId="5" borderId="18" xfId="7" applyFont="1" applyFill="1" applyBorder="1" applyAlignment="1">
      <alignment horizontal="center" vertical="center" textRotation="255"/>
    </xf>
    <xf numFmtId="0" fontId="23" fillId="5" borderId="17" xfId="7" applyFont="1" applyFill="1" applyBorder="1" applyAlignment="1">
      <alignment horizontal="center" vertical="center" textRotation="255"/>
    </xf>
    <xf numFmtId="0" fontId="23" fillId="5" borderId="32" xfId="7" applyFont="1" applyFill="1" applyBorder="1" applyAlignment="1">
      <alignment horizontal="center" vertical="center"/>
    </xf>
    <xf numFmtId="0" fontId="23" fillId="5" borderId="0" xfId="7" applyFont="1" applyFill="1" applyAlignment="1">
      <alignment horizontal="center" vertical="center"/>
    </xf>
    <xf numFmtId="0" fontId="23" fillId="5" borderId="35" xfId="7" applyFont="1" applyFill="1" applyBorder="1" applyAlignment="1">
      <alignment horizontal="center" vertical="center"/>
    </xf>
    <xf numFmtId="178" fontId="49" fillId="5" borderId="32" xfId="4" applyNumberFormat="1" applyFont="1" applyFill="1" applyBorder="1" applyAlignment="1">
      <alignment horizontal="center" vertical="center"/>
    </xf>
    <xf numFmtId="179" fontId="49" fillId="5" borderId="0" xfId="7" applyNumberFormat="1" applyFont="1" applyFill="1" applyAlignment="1">
      <alignment horizontal="center" vertical="center"/>
    </xf>
    <xf numFmtId="178" fontId="49" fillId="0" borderId="32" xfId="4" applyNumberFormat="1" applyFont="1" applyFill="1" applyBorder="1" applyAlignment="1">
      <alignment horizontal="center" vertical="center"/>
    </xf>
    <xf numFmtId="179" fontId="49" fillId="0" borderId="0" xfId="7" applyNumberFormat="1" applyFont="1" applyAlignment="1">
      <alignment horizontal="center" vertical="center"/>
    </xf>
    <xf numFmtId="0" fontId="23" fillId="0" borderId="22" xfId="7" applyFont="1" applyBorder="1" applyAlignment="1">
      <alignment horizontal="center" vertical="center" textRotation="255"/>
    </xf>
    <xf numFmtId="0" fontId="23" fillId="0" borderId="18" xfId="7" applyFont="1" applyBorder="1" applyAlignment="1">
      <alignment horizontal="center" vertical="center" textRotation="255"/>
    </xf>
    <xf numFmtId="0" fontId="23" fillId="0" borderId="17" xfId="7" applyFont="1" applyBorder="1" applyAlignment="1">
      <alignment horizontal="center" vertical="center" textRotation="255"/>
    </xf>
    <xf numFmtId="179" fontId="49" fillId="0" borderId="0" xfId="4" applyNumberFormat="1" applyFont="1" applyFill="1" applyBorder="1" applyAlignment="1">
      <alignment horizontal="center" vertical="center"/>
    </xf>
    <xf numFmtId="49" fontId="23" fillId="0" borderId="22" xfId="7" applyNumberFormat="1" applyFont="1" applyBorder="1" applyAlignment="1">
      <alignment horizontal="center" vertical="center"/>
    </xf>
    <xf numFmtId="49" fontId="23" fillId="0" borderId="17" xfId="7" applyNumberFormat="1" applyFont="1" applyBorder="1" applyAlignment="1">
      <alignment horizontal="center" vertical="center"/>
    </xf>
    <xf numFmtId="49" fontId="23" fillId="0" borderId="18" xfId="7" applyNumberFormat="1" applyFont="1" applyBorder="1" applyAlignment="1">
      <alignment horizontal="center" vertical="center"/>
    </xf>
    <xf numFmtId="178" fontId="49" fillId="0" borderId="32" xfId="7" applyNumberFormat="1"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2" xfId="0" applyFont="1" applyBorder="1" applyAlignment="1">
      <alignment horizontal="center" vertical="center"/>
    </xf>
    <xf numFmtId="0" fontId="29" fillId="0" borderId="35" xfId="0" applyFont="1" applyBorder="1" applyAlignment="1">
      <alignment horizontal="center" vertical="center"/>
    </xf>
    <xf numFmtId="0" fontId="29" fillId="0" borderId="38" xfId="0" applyFont="1" applyBorder="1" applyAlignment="1">
      <alignment horizontal="center" vertical="center"/>
    </xf>
    <xf numFmtId="0" fontId="29" fillId="0" borderId="0" xfId="0" applyFont="1" applyAlignment="1">
      <alignment horizontal="center" vertical="center"/>
    </xf>
    <xf numFmtId="0" fontId="29" fillId="0" borderId="30" xfId="0" applyFont="1" applyBorder="1" applyAlignment="1">
      <alignment horizontal="center" vertical="center"/>
    </xf>
    <xf numFmtId="0" fontId="29" fillId="0" borderId="29" xfId="0" applyFont="1" applyBorder="1" applyAlignment="1">
      <alignment horizontal="center" vertical="center"/>
    </xf>
    <xf numFmtId="0" fontId="29" fillId="0" borderId="5"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31" xfId="0" applyFont="1" applyBorder="1" applyAlignment="1">
      <alignment horizontal="center" vertical="center"/>
    </xf>
    <xf numFmtId="0" fontId="29" fillId="0" borderId="44" xfId="0" applyFont="1" applyBorder="1" applyAlignment="1">
      <alignment horizontal="center" vertical="center"/>
    </xf>
    <xf numFmtId="0" fontId="29" fillId="0" borderId="34" xfId="0" applyFont="1" applyBorder="1" applyAlignment="1">
      <alignment horizontal="center" vertical="center"/>
    </xf>
    <xf numFmtId="0" fontId="0" fillId="0" borderId="0" xfId="0" applyFont="1" applyAlignment="1">
      <alignment horizontal="left" vertical="center"/>
    </xf>
    <xf numFmtId="0" fontId="24" fillId="0" borderId="85" xfId="0" applyFont="1" applyBorder="1" applyAlignment="1">
      <alignment horizontal="center" vertical="center"/>
    </xf>
    <xf numFmtId="0" fontId="24" fillId="0" borderId="63" xfId="0" applyFont="1" applyBorder="1" applyAlignment="1">
      <alignment horizontal="center" vertical="center"/>
    </xf>
    <xf numFmtId="0" fontId="24" fillId="0" borderId="82" xfId="0" applyFont="1" applyBorder="1" applyAlignment="1">
      <alignment horizontal="center" vertical="center"/>
    </xf>
    <xf numFmtId="0" fontId="24" fillId="0" borderId="84" xfId="0" applyFont="1" applyBorder="1" applyAlignment="1">
      <alignment horizontal="center" vertical="center"/>
    </xf>
    <xf numFmtId="0" fontId="24" fillId="0" borderId="81" xfId="0" applyFont="1" applyBorder="1" applyAlignment="1">
      <alignment horizontal="center" vertical="center"/>
    </xf>
    <xf numFmtId="0" fontId="24" fillId="0" borderId="61" xfId="0" applyFont="1" applyBorder="1" applyAlignment="1">
      <alignment horizontal="center" vertical="center"/>
    </xf>
    <xf numFmtId="0" fontId="24" fillId="0" borderId="80" xfId="0" applyFont="1" applyBorder="1" applyAlignment="1">
      <alignment horizontal="center" vertical="center"/>
    </xf>
    <xf numFmtId="0" fontId="24" fillId="0" borderId="64" xfId="0" applyFont="1" applyBorder="1" applyAlignment="1">
      <alignment horizontal="center" vertical="center"/>
    </xf>
    <xf numFmtId="0" fontId="37" fillId="0" borderId="0" xfId="0" applyFont="1" applyAlignment="1">
      <alignment horizontal="center" vertical="center"/>
    </xf>
    <xf numFmtId="0" fontId="37" fillId="0" borderId="31" xfId="0" applyFont="1" applyBorder="1" applyAlignment="1">
      <alignment horizontal="center" vertical="center"/>
    </xf>
    <xf numFmtId="0" fontId="37" fillId="0" borderId="29" xfId="0" applyFont="1" applyBorder="1" applyAlignment="1">
      <alignment horizontal="center" vertical="center"/>
    </xf>
    <xf numFmtId="0" fontId="53" fillId="0" borderId="22" xfId="0" applyFont="1" applyBorder="1" applyAlignment="1">
      <alignment horizontal="center" vertical="center" textRotation="255" wrapText="1"/>
    </xf>
    <xf numFmtId="0" fontId="53" fillId="0" borderId="18" xfId="0" applyFont="1" applyBorder="1" applyAlignment="1">
      <alignment horizontal="center" vertical="center" textRotation="255" wrapText="1"/>
    </xf>
    <xf numFmtId="0" fontId="53" fillId="0" borderId="17" xfId="0" applyFont="1" applyBorder="1" applyAlignment="1">
      <alignment horizontal="center" vertical="center" textRotation="255" wrapText="1"/>
    </xf>
    <xf numFmtId="0" fontId="53" fillId="0" borderId="106" xfId="0" applyFont="1" applyBorder="1" applyAlignment="1">
      <alignment horizontal="center" vertical="center" textRotation="255" wrapText="1"/>
    </xf>
    <xf numFmtId="0" fontId="53" fillId="0" borderId="66" xfId="0" applyFont="1" applyBorder="1" applyAlignment="1">
      <alignment horizontal="center" vertical="center" textRotation="255" wrapText="1"/>
    </xf>
    <xf numFmtId="0" fontId="53" fillId="0" borderId="69" xfId="0" applyFont="1" applyBorder="1" applyAlignment="1">
      <alignment horizontal="center" vertical="center" textRotation="255" wrapText="1"/>
    </xf>
    <xf numFmtId="0" fontId="37" fillId="0" borderId="22" xfId="0" applyFont="1" applyBorder="1" applyAlignment="1">
      <alignment horizontal="center" vertical="center" textRotation="255" shrinkToFit="1"/>
    </xf>
    <xf numFmtId="0" fontId="37" fillId="0" borderId="18" xfId="0" applyFont="1" applyBorder="1" applyAlignment="1">
      <alignment horizontal="center" vertical="center" textRotation="255" shrinkToFit="1"/>
    </xf>
    <xf numFmtId="0" fontId="37" fillId="0" borderId="17" xfId="0" applyFont="1" applyBorder="1" applyAlignment="1">
      <alignment horizontal="center" vertical="center" textRotation="255" shrinkToFit="1"/>
    </xf>
    <xf numFmtId="0" fontId="37" fillId="0" borderId="77" xfId="0" applyFont="1" applyBorder="1" applyAlignment="1">
      <alignment horizontal="left" vertical="center"/>
    </xf>
    <xf numFmtId="0" fontId="37" fillId="0" borderId="39" xfId="0" quotePrefix="1" applyFont="1" applyBorder="1" applyAlignment="1">
      <alignment horizontal="left" vertical="center"/>
    </xf>
    <xf numFmtId="0" fontId="37" fillId="0" borderId="33" xfId="0" quotePrefix="1" applyFont="1" applyBorder="1" applyAlignment="1">
      <alignment horizontal="left" vertical="center"/>
    </xf>
    <xf numFmtId="0" fontId="37" fillId="0" borderId="95"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5" xfId="0" applyFont="1" applyBorder="1" applyAlignment="1">
      <alignment horizontal="center" vertical="center"/>
    </xf>
    <xf numFmtId="0" fontId="37" fillId="0" borderId="94" xfId="0" applyFont="1" applyBorder="1" applyAlignment="1">
      <alignment horizontal="center" vertical="center"/>
    </xf>
    <xf numFmtId="0" fontId="37" fillId="0" borderId="93" xfId="0" applyFont="1" applyBorder="1" applyAlignment="1">
      <alignment horizontal="center" vertical="center"/>
    </xf>
    <xf numFmtId="0" fontId="37" fillId="0" borderId="106" xfId="0" applyFont="1" applyBorder="1" applyAlignment="1">
      <alignment horizontal="center" vertical="center" textRotation="255"/>
    </xf>
    <xf numFmtId="0" fontId="37" fillId="0" borderId="66" xfId="0" applyFont="1" applyBorder="1" applyAlignment="1">
      <alignment horizontal="center" vertical="center" textRotation="255"/>
    </xf>
    <xf numFmtId="0" fontId="37" fillId="0" borderId="69" xfId="0" applyFont="1" applyBorder="1" applyAlignment="1">
      <alignment horizontal="center" vertical="center" textRotation="255"/>
    </xf>
    <xf numFmtId="0" fontId="52" fillId="0" borderId="22" xfId="0" applyFont="1" applyBorder="1" applyAlignment="1">
      <alignment horizontal="center" vertical="center" textRotation="255" wrapText="1" shrinkToFit="1"/>
    </xf>
    <xf numFmtId="0" fontId="52" fillId="0" borderId="18" xfId="0" applyFont="1" applyBorder="1" applyAlignment="1">
      <alignment horizontal="center" vertical="center" textRotation="255" shrinkToFit="1"/>
    </xf>
    <xf numFmtId="0" fontId="52" fillId="0" borderId="17" xfId="0" applyFont="1" applyBorder="1" applyAlignment="1">
      <alignment horizontal="center" vertical="center" textRotation="255" shrinkToFit="1"/>
    </xf>
    <xf numFmtId="0" fontId="52" fillId="0" borderId="106" xfId="0" applyFont="1" applyBorder="1" applyAlignment="1">
      <alignment horizontal="center" vertical="center" textRotation="255" wrapText="1"/>
    </xf>
    <xf numFmtId="0" fontId="52" fillId="0" borderId="66" xfId="0" applyFont="1" applyBorder="1" applyAlignment="1">
      <alignment horizontal="center" vertical="center" textRotation="255" wrapText="1"/>
    </xf>
    <xf numFmtId="0" fontId="52" fillId="0" borderId="69" xfId="0" applyFont="1" applyBorder="1" applyAlignment="1">
      <alignment horizontal="center" vertical="center" textRotation="255" wrapText="1"/>
    </xf>
    <xf numFmtId="0" fontId="28" fillId="0" borderId="0" xfId="0" applyFont="1" applyAlignment="1">
      <alignment horizontal="left" vertical="center"/>
    </xf>
    <xf numFmtId="0" fontId="28" fillId="0" borderId="0" xfId="0" quotePrefix="1" applyFont="1" applyAlignment="1">
      <alignment horizontal="left" vertical="center"/>
    </xf>
    <xf numFmtId="0" fontId="37" fillId="0" borderId="110" xfId="0" applyFont="1" applyBorder="1" applyAlignment="1">
      <alignment horizontal="center" vertical="center"/>
    </xf>
    <xf numFmtId="0" fontId="37" fillId="0" borderId="109" xfId="0" applyFont="1" applyBorder="1" applyAlignment="1">
      <alignment horizontal="center" vertical="center"/>
    </xf>
    <xf numFmtId="0" fontId="37" fillId="0" borderId="108" xfId="0" applyFont="1" applyBorder="1" applyAlignment="1">
      <alignment horizontal="center" vertical="center"/>
    </xf>
    <xf numFmtId="0" fontId="37" fillId="0" borderId="77" xfId="0" applyFont="1" applyBorder="1" applyAlignment="1">
      <alignment horizontal="center" vertical="center"/>
    </xf>
    <xf numFmtId="0" fontId="37" fillId="0" borderId="39" xfId="0" applyFont="1" applyBorder="1" applyAlignment="1">
      <alignment horizontal="center" vertical="center"/>
    </xf>
    <xf numFmtId="0" fontId="37" fillId="0" borderId="33" xfId="0" applyFont="1" applyBorder="1" applyAlignment="1">
      <alignment horizontal="center" vertical="center"/>
    </xf>
    <xf numFmtId="0" fontId="20" fillId="0" borderId="44" xfId="0" applyFont="1" applyBorder="1" applyAlignment="1">
      <alignment horizontal="left" vertical="center"/>
    </xf>
    <xf numFmtId="0" fontId="20" fillId="0" borderId="58" xfId="0" applyFont="1" applyBorder="1" applyAlignment="1">
      <alignment horizontal="left" vertical="center"/>
    </xf>
    <xf numFmtId="0" fontId="34" fillId="0" borderId="32" xfId="0" applyFont="1" applyBorder="1" applyAlignment="1">
      <alignment horizontal="right" vertical="center"/>
    </xf>
    <xf numFmtId="0" fontId="34" fillId="0" borderId="0" xfId="0" applyFont="1" applyAlignment="1">
      <alignment horizontal="right" vertical="center"/>
    </xf>
    <xf numFmtId="0" fontId="34" fillId="0" borderId="35" xfId="0" applyFont="1" applyBorder="1" applyAlignment="1">
      <alignment horizontal="right"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4" xfId="0" applyFont="1" applyBorder="1" applyAlignment="1">
      <alignment horizontal="center" vertical="center"/>
    </xf>
    <xf numFmtId="0" fontId="20" fillId="0" borderId="58" xfId="0" applyFont="1" applyBorder="1" applyAlignment="1">
      <alignment horizontal="center" vertical="center"/>
    </xf>
    <xf numFmtId="0" fontId="20" fillId="0" borderId="34" xfId="0" applyFont="1" applyBorder="1" applyAlignment="1">
      <alignment horizontal="center" vertical="center"/>
    </xf>
    <xf numFmtId="0" fontId="20" fillId="0" borderId="39" xfId="0" applyFont="1" applyBorder="1" applyAlignment="1">
      <alignment horizontal="center" vertical="center"/>
    </xf>
    <xf numFmtId="0" fontId="35" fillId="0" borderId="44" xfId="0" applyFont="1" applyBorder="1" applyAlignment="1">
      <alignment horizontal="left" vertical="center" shrinkToFit="1"/>
    </xf>
    <xf numFmtId="0" fontId="35" fillId="0" borderId="58" xfId="0" applyFont="1" applyBorder="1" applyAlignment="1">
      <alignment horizontal="left" vertical="center" shrinkToFit="1"/>
    </xf>
    <xf numFmtId="0" fontId="35" fillId="0" borderId="47" xfId="0" applyFont="1" applyBorder="1" applyAlignment="1">
      <alignment horizontal="left" vertical="center" shrinkToFit="1"/>
    </xf>
    <xf numFmtId="0" fontId="35" fillId="0" borderId="48" xfId="0" applyFont="1" applyBorder="1" applyAlignment="1">
      <alignment horizontal="left" vertical="center" shrinkToFit="1"/>
    </xf>
    <xf numFmtId="0" fontId="35" fillId="0" borderId="44" xfId="0" applyFont="1" applyBorder="1" applyAlignment="1">
      <alignment horizontal="left" vertical="center"/>
    </xf>
    <xf numFmtId="0" fontId="35" fillId="0" borderId="58" xfId="0" applyFont="1" applyBorder="1" applyAlignment="1">
      <alignment horizontal="left" vertical="center"/>
    </xf>
    <xf numFmtId="0" fontId="35" fillId="0" borderId="47" xfId="0" applyFont="1" applyBorder="1" applyAlignment="1">
      <alignment horizontal="left" vertical="center"/>
    </xf>
    <xf numFmtId="0" fontId="35" fillId="0" borderId="48" xfId="0" applyFont="1" applyBorder="1" applyAlignment="1">
      <alignment horizontal="lef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0" fillId="0" borderId="22" xfId="0" applyFont="1" applyBorder="1" applyAlignment="1">
      <alignment horizontal="center" vertical="center"/>
    </xf>
    <xf numFmtId="0" fontId="20" fillId="0" borderId="17" xfId="0" applyFont="1" applyBorder="1" applyAlignment="1">
      <alignment horizontal="center" vertical="center"/>
    </xf>
    <xf numFmtId="0" fontId="20" fillId="0" borderId="1" xfId="0" quotePrefix="1" applyFont="1" applyBorder="1" applyAlignment="1">
      <alignment horizontal="center" vertical="center"/>
    </xf>
    <xf numFmtId="0" fontId="20" fillId="0" borderId="1" xfId="0" applyFont="1" applyBorder="1" applyAlignment="1">
      <alignment horizontal="center"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14" xfId="0" applyFont="1" applyBorder="1" applyAlignment="1">
      <alignment horizontal="left"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6" xfId="0" applyFont="1" applyBorder="1" applyAlignment="1">
      <alignment horizontal="center" vertical="center"/>
    </xf>
    <xf numFmtId="0" fontId="20" fillId="0" borderId="33" xfId="0" applyFont="1" applyBorder="1" applyAlignment="1">
      <alignment horizontal="center" vertical="center"/>
    </xf>
    <xf numFmtId="0" fontId="20" fillId="0" borderId="6" xfId="0" applyFont="1" applyBorder="1" applyAlignment="1">
      <alignment horizontal="left" vertical="center"/>
    </xf>
    <xf numFmtId="0" fontId="20" fillId="0" borderId="13" xfId="0" applyFont="1" applyBorder="1" applyAlignment="1">
      <alignment horizontal="left" vertical="center"/>
    </xf>
    <xf numFmtId="0" fontId="20" fillId="0" borderId="56" xfId="0" applyFont="1" applyBorder="1" applyAlignment="1">
      <alignment horizontal="left" vertical="center"/>
    </xf>
    <xf numFmtId="0" fontId="20" fillId="0" borderId="26" xfId="0" applyFont="1" applyBorder="1">
      <alignment vertical="center"/>
    </xf>
    <xf numFmtId="0" fontId="20" fillId="0" borderId="49" xfId="0" applyFont="1" applyBorder="1">
      <alignment vertical="center"/>
    </xf>
    <xf numFmtId="0" fontId="20" fillId="0" borderId="24" xfId="0" applyFont="1" applyBorder="1">
      <alignment vertical="center"/>
    </xf>
    <xf numFmtId="0" fontId="20" fillId="0" borderId="113" xfId="0" applyFont="1" applyBorder="1">
      <alignment vertical="center"/>
    </xf>
    <xf numFmtId="0" fontId="19" fillId="0" borderId="0" xfId="0" applyFont="1" applyAlignment="1">
      <alignment horizontal="left" vertical="center"/>
    </xf>
    <xf numFmtId="0" fontId="20" fillId="0" borderId="118" xfId="0" applyFont="1" applyBorder="1">
      <alignment vertical="center"/>
    </xf>
    <xf numFmtId="0" fontId="20" fillId="0" borderId="117"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31" xfId="0" quotePrefix="1" applyFont="1" applyBorder="1" applyAlignment="1">
      <alignment horizontal="center" vertical="center"/>
    </xf>
    <xf numFmtId="0" fontId="20" fillId="0" borderId="30" xfId="0" applyFont="1" applyBorder="1" applyAlignment="1">
      <alignment horizontal="center" vertical="center"/>
    </xf>
    <xf numFmtId="0" fontId="20" fillId="0" borderId="29" xfId="0" applyFont="1" applyBorder="1" applyAlignment="1">
      <alignment horizontal="center" vertical="center"/>
    </xf>
    <xf numFmtId="0" fontId="37" fillId="0" borderId="91" xfId="0" applyFont="1" applyBorder="1" applyAlignment="1">
      <alignment horizontal="center" vertical="center"/>
    </xf>
    <xf numFmtId="0" fontId="37" fillId="0" borderId="89" xfId="0" applyFont="1" applyBorder="1" applyAlignment="1">
      <alignment horizontal="center" vertical="center"/>
    </xf>
    <xf numFmtId="0" fontId="37" fillId="0" borderId="32" xfId="0" applyFont="1" applyBorder="1" applyAlignment="1">
      <alignment horizontal="left" vertical="center"/>
    </xf>
    <xf numFmtId="0" fontId="37" fillId="0" borderId="0" xfId="0" applyFont="1" applyAlignment="1">
      <alignment horizontal="left" vertical="center"/>
    </xf>
    <xf numFmtId="0" fontId="37" fillId="0" borderId="35" xfId="0" applyFont="1" applyBorder="1" applyAlignment="1">
      <alignment horizontal="left" vertical="center"/>
    </xf>
    <xf numFmtId="0" fontId="52" fillId="0" borderId="97" xfId="0" applyFont="1" applyBorder="1" applyAlignment="1">
      <alignment horizontal="center" vertical="center" wrapText="1"/>
    </xf>
    <xf numFmtId="0" fontId="37" fillId="0" borderId="30" xfId="0" applyFont="1" applyBorder="1" applyAlignment="1">
      <alignment horizontal="center" vertical="center"/>
    </xf>
    <xf numFmtId="0" fontId="37" fillId="0" borderId="76" xfId="0" applyFont="1" applyBorder="1" applyAlignment="1">
      <alignment horizontal="left" vertical="center" wrapText="1"/>
    </xf>
    <xf numFmtId="0" fontId="37" fillId="0" borderId="30" xfId="0" applyFont="1" applyBorder="1" applyAlignment="1">
      <alignment horizontal="left" vertical="center" wrapText="1"/>
    </xf>
    <xf numFmtId="0" fontId="37" fillId="0" borderId="29" xfId="0" applyFont="1" applyBorder="1" applyAlignment="1">
      <alignment horizontal="left" vertical="center" wrapText="1"/>
    </xf>
    <xf numFmtId="0" fontId="37" fillId="0" borderId="106" xfId="0" applyFont="1" applyBorder="1" applyAlignment="1">
      <alignment horizontal="center" vertical="center" textRotation="255" wrapText="1"/>
    </xf>
    <xf numFmtId="0" fontId="37" fillId="0" borderId="66" xfId="0" applyFont="1" applyBorder="1" applyAlignment="1">
      <alignment horizontal="center" vertical="center" textRotation="255" wrapText="1"/>
    </xf>
    <xf numFmtId="0" fontId="37" fillId="0" borderId="69" xfId="0" applyFont="1" applyBorder="1" applyAlignment="1">
      <alignment horizontal="center" vertical="center" textRotation="255"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36" xfId="0" applyFont="1" applyBorder="1" applyAlignment="1">
      <alignment horizontal="left" vertical="center" wrapText="1"/>
    </xf>
    <xf numFmtId="0" fontId="37" fillId="0" borderId="76" xfId="0" applyFont="1" applyBorder="1" applyAlignment="1">
      <alignment horizontal="left" vertical="center"/>
    </xf>
    <xf numFmtId="0" fontId="37" fillId="0" borderId="30" xfId="0" applyFont="1" applyBorder="1" applyAlignment="1">
      <alignment horizontal="left" vertical="center"/>
    </xf>
    <xf numFmtId="0" fontId="37" fillId="0" borderId="29" xfId="0" applyFont="1" applyBorder="1" applyAlignment="1">
      <alignment horizontal="left" vertical="center"/>
    </xf>
    <xf numFmtId="0" fontId="53" fillId="0" borderId="76" xfId="0" applyFont="1" applyBorder="1" applyAlignment="1">
      <alignment horizontal="left" vertical="center" shrinkToFit="1"/>
    </xf>
    <xf numFmtId="0" fontId="53" fillId="0" borderId="30" xfId="0" applyFont="1" applyBorder="1" applyAlignment="1">
      <alignment horizontal="left" vertical="center" shrinkToFit="1"/>
    </xf>
    <xf numFmtId="0" fontId="53" fillId="0" borderId="29" xfId="0" applyFont="1" applyBorder="1" applyAlignment="1">
      <alignment horizontal="left" vertical="center" shrinkToFit="1"/>
    </xf>
    <xf numFmtId="0" fontId="52" fillId="0" borderId="76" xfId="0" applyFont="1" applyBorder="1" applyAlignment="1">
      <alignment horizontal="left" vertical="center" wrapText="1"/>
    </xf>
    <xf numFmtId="0" fontId="52" fillId="0" borderId="30" xfId="0" applyFont="1" applyBorder="1" applyAlignment="1">
      <alignment horizontal="left" vertical="center" wrapText="1"/>
    </xf>
    <xf numFmtId="0" fontId="52" fillId="0" borderId="29" xfId="0" applyFont="1" applyBorder="1" applyAlignment="1">
      <alignment horizontal="left" vertical="center" wrapText="1"/>
    </xf>
    <xf numFmtId="0" fontId="53" fillId="0" borderId="107" xfId="0" applyFont="1" applyBorder="1" applyAlignment="1">
      <alignment horizontal="center" vertical="center" textRotation="255" shrinkToFit="1"/>
    </xf>
    <xf numFmtId="0" fontId="53" fillId="0" borderId="97" xfId="0" applyFont="1" applyBorder="1" applyAlignment="1">
      <alignment horizontal="center" vertical="center" textRotation="255" shrinkToFit="1"/>
    </xf>
    <xf numFmtId="0" fontId="53" fillId="0" borderId="77" xfId="0" applyFont="1" applyBorder="1" applyAlignment="1">
      <alignment horizontal="center" vertical="center" textRotation="255" shrinkToFit="1"/>
    </xf>
    <xf numFmtId="0" fontId="53" fillId="0" borderId="37" xfId="0" applyFont="1" applyBorder="1" applyAlignment="1">
      <alignment horizontal="left" vertical="center" wrapText="1"/>
    </xf>
    <xf numFmtId="0" fontId="53" fillId="0" borderId="36" xfId="0" applyFont="1" applyBorder="1" applyAlignment="1">
      <alignment horizontal="left" vertical="center" wrapText="1"/>
    </xf>
    <xf numFmtId="0" fontId="53" fillId="0" borderId="32" xfId="0" applyFont="1" applyBorder="1" applyAlignment="1">
      <alignment horizontal="left" vertical="center" wrapText="1"/>
    </xf>
    <xf numFmtId="0" fontId="53" fillId="0" borderId="35" xfId="0" applyFont="1" applyBorder="1" applyAlignment="1">
      <alignment horizontal="left" vertical="center" wrapText="1"/>
    </xf>
    <xf numFmtId="0" fontId="37" fillId="0" borderId="37" xfId="0" applyFont="1" applyBorder="1" applyAlignment="1">
      <alignment horizontal="left" vertical="center"/>
    </xf>
    <xf numFmtId="0" fontId="37" fillId="0" borderId="36" xfId="0" applyFont="1" applyBorder="1" applyAlignment="1">
      <alignment horizontal="left" vertical="center"/>
    </xf>
    <xf numFmtId="0" fontId="37" fillId="0" borderId="31" xfId="0" applyFont="1" applyBorder="1" applyAlignment="1">
      <alignment horizontal="center" vertical="center" textRotation="255"/>
    </xf>
    <xf numFmtId="0" fontId="37" fillId="0" borderId="30" xfId="0" applyFont="1" applyBorder="1" applyAlignment="1">
      <alignment horizontal="center" vertical="center" textRotation="255"/>
    </xf>
    <xf numFmtId="0" fontId="37" fillId="0" borderId="29" xfId="0" applyFont="1" applyBorder="1" applyAlignment="1">
      <alignment horizontal="center" vertical="center" textRotation="255"/>
    </xf>
    <xf numFmtId="0" fontId="0" fillId="0" borderId="31"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37" fillId="0" borderId="36" xfId="0" applyFont="1" applyBorder="1" applyAlignment="1">
      <alignment horizontal="center" vertical="center" textRotation="255"/>
    </xf>
    <xf numFmtId="0" fontId="37" fillId="0" borderId="35" xfId="0" applyFont="1" applyBorder="1" applyAlignment="1">
      <alignment horizontal="center" vertical="center" textRotation="255"/>
    </xf>
    <xf numFmtId="0" fontId="37" fillId="0" borderId="33" xfId="0" applyFont="1" applyBorder="1" applyAlignment="1">
      <alignment horizontal="center" vertical="center" textRotation="255"/>
    </xf>
    <xf numFmtId="0" fontId="37" fillId="0" borderId="106" xfId="0" applyFont="1" applyBorder="1" applyAlignment="1">
      <alignment horizontal="center" vertical="center" textRotation="255" shrinkToFit="1"/>
    </xf>
    <xf numFmtId="0" fontId="37" fillId="0" borderId="66" xfId="0" applyFont="1" applyBorder="1" applyAlignment="1">
      <alignment horizontal="center" vertical="center" textRotation="255" shrinkToFit="1"/>
    </xf>
    <xf numFmtId="0" fontId="37" fillId="0" borderId="69" xfId="0" applyFont="1" applyBorder="1" applyAlignment="1">
      <alignment horizontal="center" vertical="center" textRotation="255" shrinkToFit="1"/>
    </xf>
    <xf numFmtId="0" fontId="37" fillId="0" borderId="37" xfId="0" applyFont="1" applyBorder="1" applyAlignment="1">
      <alignment horizontal="left" vertical="center" shrinkToFit="1"/>
    </xf>
    <xf numFmtId="0" fontId="37" fillId="0" borderId="36" xfId="0" applyFont="1" applyBorder="1" applyAlignment="1">
      <alignment horizontal="left" vertical="center" shrinkToFit="1"/>
    </xf>
    <xf numFmtId="0" fontId="37" fillId="0" borderId="38" xfId="0" applyFont="1" applyBorder="1" applyAlignment="1">
      <alignment horizontal="center" vertical="center" textRotation="255"/>
    </xf>
    <xf numFmtId="0" fontId="37" fillId="0" borderId="0" xfId="0" applyFont="1" applyAlignment="1">
      <alignment horizontal="center" vertical="center" textRotation="255"/>
    </xf>
    <xf numFmtId="0" fontId="37" fillId="0" borderId="39" xfId="0" applyFont="1" applyBorder="1" applyAlignment="1">
      <alignment horizontal="center" vertical="center" textRotation="255"/>
    </xf>
    <xf numFmtId="0" fontId="37" fillId="0" borderId="22" xfId="0" applyFont="1" applyBorder="1" applyAlignment="1">
      <alignment horizontal="center" vertical="center" textRotation="255"/>
    </xf>
    <xf numFmtId="0" fontId="37" fillId="0" borderId="18" xfId="0" applyFont="1" applyBorder="1" applyAlignment="1">
      <alignment horizontal="center" vertical="center" textRotation="255"/>
    </xf>
    <xf numFmtId="0" fontId="37" fillId="0" borderId="17" xfId="0" applyFont="1" applyBorder="1" applyAlignment="1">
      <alignment horizontal="center" vertical="center" textRotation="255"/>
    </xf>
    <xf numFmtId="0" fontId="37" fillId="0" borderId="18" xfId="0" applyFont="1" applyBorder="1" applyAlignment="1">
      <alignment horizontal="center" vertical="top" textRotation="255" shrinkToFit="1"/>
    </xf>
    <xf numFmtId="0" fontId="37" fillId="0" borderId="17" xfId="0" applyFont="1" applyBorder="1" applyAlignment="1">
      <alignment horizontal="center" vertical="top" textRotation="255" shrinkToFit="1"/>
    </xf>
    <xf numFmtId="0" fontId="37" fillId="0" borderId="39" xfId="0" applyFont="1" applyBorder="1" applyAlignment="1">
      <alignment horizontal="left" vertical="center"/>
    </xf>
    <xf numFmtId="0" fontId="37" fillId="0" borderId="34" xfId="0" applyFont="1" applyBorder="1" applyAlignment="1">
      <alignment horizontal="center" vertical="center"/>
    </xf>
    <xf numFmtId="38" fontId="23" fillId="0" borderId="0" xfId="2" applyFont="1" applyAlignment="1">
      <alignment horizontal="center" vertical="center" wrapText="1"/>
    </xf>
    <xf numFmtId="38" fontId="23" fillId="0" borderId="39" xfId="2" applyFont="1" applyBorder="1" applyAlignment="1">
      <alignment horizontal="center" vertical="center" wrapText="1"/>
    </xf>
    <xf numFmtId="37" fontId="42" fillId="0" borderId="0" xfId="8" applyFont="1" applyAlignment="1">
      <alignment horizontal="left" vertical="top" wrapText="1"/>
    </xf>
    <xf numFmtId="37" fontId="39" fillId="0" borderId="1" xfId="8" applyFont="1" applyBorder="1" applyAlignment="1">
      <alignment vertical="center" wrapText="1"/>
    </xf>
    <xf numFmtId="37" fontId="41" fillId="0" borderId="97" xfId="8" applyFont="1" applyBorder="1" applyAlignment="1">
      <alignment horizontal="center" vertical="center" shrinkToFit="1"/>
    </xf>
    <xf numFmtId="37" fontId="41" fillId="0" borderId="65" xfId="8" applyFont="1" applyBorder="1" applyAlignment="1">
      <alignment horizontal="center" vertical="center" shrinkToFit="1"/>
    </xf>
    <xf numFmtId="0" fontId="24" fillId="0" borderId="37" xfId="7" applyFont="1" applyBorder="1" applyAlignment="1">
      <alignment horizontal="center" vertical="center"/>
    </xf>
    <xf numFmtId="0" fontId="24" fillId="0" borderId="34" xfId="7" applyFont="1" applyBorder="1" applyAlignment="1">
      <alignment horizontal="center" vertical="center"/>
    </xf>
    <xf numFmtId="0" fontId="24" fillId="0" borderId="22" xfId="7" applyFont="1" applyBorder="1" applyAlignment="1">
      <alignment horizontal="center" vertical="center"/>
    </xf>
    <xf numFmtId="0" fontId="24" fillId="0" borderId="17" xfId="7" applyFont="1" applyBorder="1" applyAlignment="1">
      <alignment horizontal="center" vertical="center"/>
    </xf>
  </cellXfs>
  <cellStyles count="10">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_Book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charts/_rels/char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charts/_rels/char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png"/><Relationship Id="rId5" Type="http://schemas.openxmlformats.org/officeDocument/2006/relationships/image" Target="../media/image11.png"/><Relationship Id="rId4" Type="http://schemas.openxmlformats.org/officeDocument/2006/relationships/image" Target="../media/image10.png"/></Relationships>
</file>

<file path=xl/charts/_rels/char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11.png"/><Relationship Id="rId4" Type="http://schemas.openxmlformats.org/officeDocument/2006/relationships/image" Target="../media/image10.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被保険者増内訳</a:t>
            </a:r>
          </a:p>
        </c:rich>
      </c:tx>
      <c:layout>
        <c:manualLayout>
          <c:xMode val="edge"/>
          <c:yMode val="edge"/>
          <c:x val="0.43091655915891869"/>
          <c:y val="3.1413533201397954E-2"/>
        </c:manualLayout>
      </c:layout>
      <c:overlay val="0"/>
      <c:spPr>
        <a:noFill/>
        <a:ln w="25400">
          <a:noFill/>
        </a:ln>
      </c:spPr>
    </c:title>
    <c:autoTitleDeleted val="0"/>
    <c:view3D>
      <c:rotX val="15"/>
      <c:hPercent val="251"/>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8399452804377564E-2"/>
          <c:y val="0.12827241526967337"/>
          <c:w val="0.90834473324213405"/>
          <c:h val="0.6937181642135406"/>
        </c:manualLayout>
      </c:layout>
      <c:bar3DChart>
        <c:barDir val="bar"/>
        <c:grouping val="stacked"/>
        <c:varyColors val="0"/>
        <c:ser>
          <c:idx val="0"/>
          <c:order val="0"/>
          <c:tx>
            <c:strRef>
              <c:f>異動状況!$S$22</c:f>
              <c:strCache>
                <c:ptCount val="1"/>
                <c:pt idx="0">
                  <c:v>社保等離脱</c:v>
                </c:pt>
              </c:strCache>
            </c:strRef>
          </c:tx>
          <c:spPr>
            <a:solidFill>
              <a:srgbClr val="9999FF"/>
            </a:solidFill>
            <a:ln w="12700">
              <a:solidFill>
                <a:srgbClr val="000000"/>
              </a:solidFill>
              <a:prstDash val="solid"/>
            </a:ln>
          </c:spPr>
          <c:invertIfNegative val="0"/>
          <c:cat>
            <c:strRef>
              <c:f>異動状況!$R$23:$R$27</c:f>
              <c:strCache>
                <c:ptCount val="5"/>
                <c:pt idx="0">
                  <c:v>３</c:v>
                </c:pt>
                <c:pt idx="1">
                  <c:v>２</c:v>
                </c:pt>
                <c:pt idx="2">
                  <c:v>元</c:v>
                </c:pt>
                <c:pt idx="3">
                  <c:v>３０</c:v>
                </c:pt>
                <c:pt idx="4">
                  <c:v>２９</c:v>
                </c:pt>
              </c:strCache>
            </c:strRef>
          </c:cat>
          <c:val>
            <c:numRef>
              <c:f>異動状況!$S$23:$S$27</c:f>
              <c:numCache>
                <c:formatCode>#,##0_);[Red]\(#,##0\)</c:formatCode>
                <c:ptCount val="5"/>
                <c:pt idx="0">
                  <c:v>56189</c:v>
                </c:pt>
                <c:pt idx="1">
                  <c:v>57989</c:v>
                </c:pt>
                <c:pt idx="2">
                  <c:v>57942</c:v>
                </c:pt>
                <c:pt idx="3">
                  <c:v>57708</c:v>
                </c:pt>
                <c:pt idx="4">
                  <c:v>57012</c:v>
                </c:pt>
              </c:numCache>
            </c:numRef>
          </c:val>
          <c:extLst>
            <c:ext xmlns:c16="http://schemas.microsoft.com/office/drawing/2014/chart" uri="{C3380CC4-5D6E-409C-BE32-E72D297353CC}">
              <c16:uniqueId val="{00000000-77A4-40B2-ACCF-3F5057A2F41E}"/>
            </c:ext>
          </c:extLst>
        </c:ser>
        <c:ser>
          <c:idx val="1"/>
          <c:order val="1"/>
          <c:tx>
            <c:strRef>
              <c:f>異動状況!$T$22</c:f>
              <c:strCache>
                <c:ptCount val="1"/>
                <c:pt idx="0">
                  <c:v>転  入</c:v>
                </c:pt>
              </c:strCache>
            </c:strRef>
          </c:tx>
          <c:spPr>
            <a:solidFill>
              <a:srgbClr val="993366"/>
            </a:solidFill>
            <a:ln w="12700">
              <a:solidFill>
                <a:srgbClr val="000000"/>
              </a:solidFill>
              <a:prstDash val="solid"/>
            </a:ln>
          </c:spPr>
          <c:invertIfNegative val="0"/>
          <c:cat>
            <c:strRef>
              <c:f>異動状況!$R$23:$R$27</c:f>
              <c:strCache>
                <c:ptCount val="5"/>
                <c:pt idx="0">
                  <c:v>３</c:v>
                </c:pt>
                <c:pt idx="1">
                  <c:v>２</c:v>
                </c:pt>
                <c:pt idx="2">
                  <c:v>元</c:v>
                </c:pt>
                <c:pt idx="3">
                  <c:v>３０</c:v>
                </c:pt>
                <c:pt idx="4">
                  <c:v>２９</c:v>
                </c:pt>
              </c:strCache>
            </c:strRef>
          </c:cat>
          <c:val>
            <c:numRef>
              <c:f>異動状況!$T$23:$T$27</c:f>
              <c:numCache>
                <c:formatCode>#,##0_);[Red]\(#,##0\)</c:formatCode>
                <c:ptCount val="5"/>
                <c:pt idx="0">
                  <c:v>14222</c:v>
                </c:pt>
                <c:pt idx="1">
                  <c:v>15314</c:v>
                </c:pt>
                <c:pt idx="2">
                  <c:v>19397</c:v>
                </c:pt>
                <c:pt idx="3">
                  <c:v>19550</c:v>
                </c:pt>
                <c:pt idx="4">
                  <c:v>19182</c:v>
                </c:pt>
              </c:numCache>
            </c:numRef>
          </c:val>
          <c:extLst>
            <c:ext xmlns:c16="http://schemas.microsoft.com/office/drawing/2014/chart" uri="{C3380CC4-5D6E-409C-BE32-E72D297353CC}">
              <c16:uniqueId val="{00000001-77A4-40B2-ACCF-3F5057A2F41E}"/>
            </c:ext>
          </c:extLst>
        </c:ser>
        <c:ser>
          <c:idx val="2"/>
          <c:order val="2"/>
          <c:tx>
            <c:strRef>
              <c:f>異動状況!$U$22</c:f>
              <c:strCache>
                <c:ptCount val="1"/>
                <c:pt idx="0">
                  <c:v>生保廃止</c:v>
                </c:pt>
              </c:strCache>
            </c:strRef>
          </c:tx>
          <c:spPr>
            <a:solidFill>
              <a:srgbClr val="FFFFCC"/>
            </a:solidFill>
            <a:ln w="12700">
              <a:solidFill>
                <a:srgbClr val="000000"/>
              </a:solidFill>
              <a:prstDash val="solid"/>
            </a:ln>
          </c:spPr>
          <c:invertIfNegative val="0"/>
          <c:cat>
            <c:strRef>
              <c:f>異動状況!$R$23:$R$27</c:f>
              <c:strCache>
                <c:ptCount val="5"/>
                <c:pt idx="0">
                  <c:v>３</c:v>
                </c:pt>
                <c:pt idx="1">
                  <c:v>２</c:v>
                </c:pt>
                <c:pt idx="2">
                  <c:v>元</c:v>
                </c:pt>
                <c:pt idx="3">
                  <c:v>３０</c:v>
                </c:pt>
                <c:pt idx="4">
                  <c:v>２９</c:v>
                </c:pt>
              </c:strCache>
            </c:strRef>
          </c:cat>
          <c:val>
            <c:numRef>
              <c:f>異動状況!$U$23:$U$27</c:f>
              <c:numCache>
                <c:formatCode>#,##0_);[Red]\(#,##0\)</c:formatCode>
                <c:ptCount val="5"/>
                <c:pt idx="0">
                  <c:v>679</c:v>
                </c:pt>
                <c:pt idx="1">
                  <c:v>649</c:v>
                </c:pt>
                <c:pt idx="2">
                  <c:v>609</c:v>
                </c:pt>
                <c:pt idx="3">
                  <c:v>652</c:v>
                </c:pt>
                <c:pt idx="4">
                  <c:v>787</c:v>
                </c:pt>
              </c:numCache>
            </c:numRef>
          </c:val>
          <c:extLst>
            <c:ext xmlns:c16="http://schemas.microsoft.com/office/drawing/2014/chart" uri="{C3380CC4-5D6E-409C-BE32-E72D297353CC}">
              <c16:uniqueId val="{00000002-77A4-40B2-ACCF-3F5057A2F41E}"/>
            </c:ext>
          </c:extLst>
        </c:ser>
        <c:ser>
          <c:idx val="3"/>
          <c:order val="3"/>
          <c:tx>
            <c:strRef>
              <c:f>異動状況!$V$22</c:f>
              <c:strCache>
                <c:ptCount val="1"/>
                <c:pt idx="0">
                  <c:v>出 生</c:v>
                </c:pt>
              </c:strCache>
            </c:strRef>
          </c:tx>
          <c:spPr>
            <a:solidFill>
              <a:srgbClr val="CCFFFF"/>
            </a:solidFill>
            <a:ln w="12700">
              <a:solidFill>
                <a:srgbClr val="000000"/>
              </a:solidFill>
              <a:prstDash val="solid"/>
            </a:ln>
          </c:spPr>
          <c:invertIfNegative val="0"/>
          <c:cat>
            <c:strRef>
              <c:f>異動状況!$R$23:$R$27</c:f>
              <c:strCache>
                <c:ptCount val="5"/>
                <c:pt idx="0">
                  <c:v>３</c:v>
                </c:pt>
                <c:pt idx="1">
                  <c:v>２</c:v>
                </c:pt>
                <c:pt idx="2">
                  <c:v>元</c:v>
                </c:pt>
                <c:pt idx="3">
                  <c:v>３０</c:v>
                </c:pt>
                <c:pt idx="4">
                  <c:v>２９</c:v>
                </c:pt>
              </c:strCache>
            </c:strRef>
          </c:cat>
          <c:val>
            <c:numRef>
              <c:f>異動状況!$V$23:$V$27</c:f>
              <c:numCache>
                <c:formatCode>#,##0_);[Red]\(#,##0\)</c:formatCode>
                <c:ptCount val="5"/>
                <c:pt idx="0">
                  <c:v>1469</c:v>
                </c:pt>
                <c:pt idx="1">
                  <c:v>1549</c:v>
                </c:pt>
                <c:pt idx="2">
                  <c:v>1712</c:v>
                </c:pt>
                <c:pt idx="3">
                  <c:v>1767</c:v>
                </c:pt>
                <c:pt idx="4">
                  <c:v>2054</c:v>
                </c:pt>
              </c:numCache>
            </c:numRef>
          </c:val>
          <c:extLst>
            <c:ext xmlns:c16="http://schemas.microsoft.com/office/drawing/2014/chart" uri="{C3380CC4-5D6E-409C-BE32-E72D297353CC}">
              <c16:uniqueId val="{00000003-77A4-40B2-ACCF-3F5057A2F41E}"/>
            </c:ext>
          </c:extLst>
        </c:ser>
        <c:ser>
          <c:idx val="4"/>
          <c:order val="4"/>
          <c:tx>
            <c:strRef>
              <c:f>異動状況!$W$22</c:f>
              <c:strCache>
                <c:ptCount val="1"/>
                <c:pt idx="0">
                  <c:v>後期離脱</c:v>
                </c:pt>
              </c:strCache>
            </c:strRef>
          </c:tx>
          <c:spPr>
            <a:solidFill>
              <a:srgbClr val="660066"/>
            </a:solidFill>
            <a:ln w="12700">
              <a:solidFill>
                <a:srgbClr val="000000"/>
              </a:solidFill>
              <a:prstDash val="solid"/>
            </a:ln>
          </c:spPr>
          <c:invertIfNegative val="0"/>
          <c:cat>
            <c:strRef>
              <c:f>異動状況!$R$23:$R$27</c:f>
              <c:strCache>
                <c:ptCount val="5"/>
                <c:pt idx="0">
                  <c:v>３</c:v>
                </c:pt>
                <c:pt idx="1">
                  <c:v>２</c:v>
                </c:pt>
                <c:pt idx="2">
                  <c:v>元</c:v>
                </c:pt>
                <c:pt idx="3">
                  <c:v>３０</c:v>
                </c:pt>
                <c:pt idx="4">
                  <c:v>２９</c:v>
                </c:pt>
              </c:strCache>
            </c:strRef>
          </c:cat>
          <c:val>
            <c:numRef>
              <c:f>異動状況!$W$23:$W$27</c:f>
              <c:numCache>
                <c:formatCode>#,##0_);[Red]\(#,##0\)</c:formatCode>
                <c:ptCount val="5"/>
                <c:pt idx="0">
                  <c:v>26</c:v>
                </c:pt>
                <c:pt idx="1">
                  <c:v>28</c:v>
                </c:pt>
                <c:pt idx="2">
                  <c:v>18</c:v>
                </c:pt>
                <c:pt idx="3">
                  <c:v>14</c:v>
                </c:pt>
                <c:pt idx="4">
                  <c:v>91</c:v>
                </c:pt>
              </c:numCache>
            </c:numRef>
          </c:val>
          <c:extLst>
            <c:ext xmlns:c16="http://schemas.microsoft.com/office/drawing/2014/chart" uri="{C3380CC4-5D6E-409C-BE32-E72D297353CC}">
              <c16:uniqueId val="{00000004-77A4-40B2-ACCF-3F5057A2F41E}"/>
            </c:ext>
          </c:extLst>
        </c:ser>
        <c:ser>
          <c:idx val="5"/>
          <c:order val="5"/>
          <c:tx>
            <c:strRef>
              <c:f>異動状況!$X$22</c:f>
              <c:strCache>
                <c:ptCount val="1"/>
                <c:pt idx="0">
                  <c:v>その他</c:v>
                </c:pt>
              </c:strCache>
            </c:strRef>
          </c:tx>
          <c:spPr>
            <a:ln>
              <a:solidFill>
                <a:srgbClr val="000000"/>
              </a:solidFill>
            </a:ln>
          </c:spPr>
          <c:invertIfNegative val="0"/>
          <c:cat>
            <c:strRef>
              <c:f>異動状況!$R$23:$R$27</c:f>
              <c:strCache>
                <c:ptCount val="5"/>
                <c:pt idx="0">
                  <c:v>３</c:v>
                </c:pt>
                <c:pt idx="1">
                  <c:v>２</c:v>
                </c:pt>
                <c:pt idx="2">
                  <c:v>元</c:v>
                </c:pt>
                <c:pt idx="3">
                  <c:v>３０</c:v>
                </c:pt>
                <c:pt idx="4">
                  <c:v>２９</c:v>
                </c:pt>
              </c:strCache>
            </c:strRef>
          </c:cat>
          <c:val>
            <c:numRef>
              <c:f>異動状況!$X$23:$X$27</c:f>
              <c:numCache>
                <c:formatCode>#,##0_);[Red]\(#,##0\)</c:formatCode>
                <c:ptCount val="5"/>
                <c:pt idx="0">
                  <c:v>5692</c:v>
                </c:pt>
                <c:pt idx="1">
                  <c:v>6569</c:v>
                </c:pt>
                <c:pt idx="2">
                  <c:v>6403</c:v>
                </c:pt>
                <c:pt idx="3">
                  <c:v>6857</c:v>
                </c:pt>
                <c:pt idx="4">
                  <c:v>6953</c:v>
                </c:pt>
              </c:numCache>
            </c:numRef>
          </c:val>
          <c:extLst>
            <c:ext xmlns:c16="http://schemas.microsoft.com/office/drawing/2014/chart" uri="{C3380CC4-5D6E-409C-BE32-E72D297353CC}">
              <c16:uniqueId val="{00000005-77A4-40B2-ACCF-3F5057A2F41E}"/>
            </c:ext>
          </c:extLst>
        </c:ser>
        <c:dLbls>
          <c:showLegendKey val="0"/>
          <c:showVal val="0"/>
          <c:showCatName val="0"/>
          <c:showSerName val="0"/>
          <c:showPercent val="0"/>
          <c:showBubbleSize val="0"/>
        </c:dLbls>
        <c:gapWidth val="150"/>
        <c:shape val="box"/>
        <c:axId val="252966928"/>
        <c:axId val="1"/>
        <c:axId val="0"/>
      </c:bar3DChart>
      <c:catAx>
        <c:axId val="252966928"/>
        <c:scaling>
          <c:orientation val="minMax"/>
        </c:scaling>
        <c:delete val="0"/>
        <c:axPos val="l"/>
        <c:majorGridlines/>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966928"/>
        <c:crosses val="autoZero"/>
        <c:crossBetween val="between"/>
      </c:valAx>
      <c:spPr>
        <a:noFill/>
        <a:ln w="25400">
          <a:noFill/>
        </a:ln>
      </c:spPr>
    </c:plotArea>
    <c:legend>
      <c:legendPos val="r"/>
      <c:layout>
        <c:manualLayout>
          <c:xMode val="edge"/>
          <c:yMode val="edge"/>
          <c:x val="0.86889986209350956"/>
          <c:y val="0.2780754277373082"/>
          <c:w val="0.11674644482998953"/>
          <c:h val="0.51871741968082863"/>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0-253D-4AE6-86EB-E9E5768BD729}"/>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1-253D-4AE6-86EB-E9E5768BD729}"/>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2-253D-4AE6-86EB-E9E5768BD729}"/>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3-253D-4AE6-86EB-E9E5768BD729}"/>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4-253D-4AE6-86EB-E9E5768BD729}"/>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5-253D-4AE6-86EB-E9E5768BD729}"/>
              </c:ext>
            </c:extLst>
          </c:dPt>
          <c:dPt>
            <c:idx val="6"/>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6-253D-4AE6-86EB-E9E5768BD729}"/>
              </c:ext>
            </c:extLst>
          </c:dPt>
          <c:dPt>
            <c:idx val="7"/>
            <c:bubble3D val="0"/>
            <c:spPr>
              <a:blipFill dpi="0" rotWithShape="0">
                <a:blip xmlns:r="http://schemas.openxmlformats.org/officeDocument/2006/relationships" r:embed="rId5"/>
                <a:srcRect/>
                <a:tile tx="0" ty="0" sx="100000" sy="100000" flip="none" algn="tl"/>
              </a:blipFill>
              <a:ln w="12700">
                <a:solidFill>
                  <a:srgbClr val="000000"/>
                </a:solidFill>
                <a:prstDash val="solid"/>
              </a:ln>
            </c:spPr>
            <c:extLst>
              <c:ext xmlns:c16="http://schemas.microsoft.com/office/drawing/2014/chart" uri="{C3380CC4-5D6E-409C-BE32-E72D297353CC}">
                <c16:uniqueId val="{00000007-253D-4AE6-86EB-E9E5768BD729}"/>
              </c:ext>
            </c:extLst>
          </c:dPt>
          <c:dPt>
            <c:idx val="8"/>
            <c:bubble3D val="0"/>
            <c:spPr>
              <a:blipFill dpi="0" rotWithShape="0">
                <a:blip xmlns:r="http://schemas.openxmlformats.org/officeDocument/2006/relationships" r:embed="rId6"/>
                <a:srcRect/>
                <a:tile tx="0" ty="0" sx="100000" sy="100000" flip="none" algn="tl"/>
              </a:blipFill>
              <a:ln w="12700">
                <a:solidFill>
                  <a:srgbClr val="000000"/>
                </a:solidFill>
                <a:prstDash val="solid"/>
              </a:ln>
            </c:spPr>
            <c:extLst>
              <c:ext xmlns:c16="http://schemas.microsoft.com/office/drawing/2014/chart" uri="{C3380CC4-5D6E-409C-BE32-E72D297353CC}">
                <c16:uniqueId val="{00000008-253D-4AE6-86EB-E9E5768BD729}"/>
              </c:ext>
            </c:extLst>
          </c:dPt>
          <c:dLbls>
            <c:dLbl>
              <c:idx val="0"/>
              <c:layout>
                <c:manualLayout>
                  <c:x val="-0.16899111926077742"/>
                  <c:y val="0.15560640732265446"/>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事業費納付金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51,377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26.1%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53D-4AE6-86EB-E9E5768BD729}"/>
                </c:ext>
              </c:extLst>
            </c:dLbl>
            <c:dLbl>
              <c:idx val="1"/>
              <c:layout>
                <c:manualLayout>
                  <c:x val="-9.556015336190074E-2"/>
                  <c:y val="-0.1011729054372935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国庫支出金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53,801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27.3%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53D-4AE6-86EB-E9E5768BD729}"/>
                </c:ext>
              </c:extLst>
            </c:dLbl>
            <c:dLbl>
              <c:idx val="2"/>
              <c:layout>
                <c:manualLayout>
                  <c:x val="2.391507568403181E-3"/>
                  <c:y val="-0.1006864988558353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前期高齢者交付金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66,484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53D-4AE6-86EB-E9E5768BD729}"/>
                </c:ext>
              </c:extLst>
            </c:dLbl>
            <c:dLbl>
              <c:idx val="3"/>
              <c:layout>
                <c:manualLayout>
                  <c:x val="-0.11000421647169571"/>
                  <c:y val="0.1720174370948111"/>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特別高額資料費</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249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53D-4AE6-86EB-E9E5768BD729}"/>
                </c:ext>
              </c:extLst>
            </c:dLbl>
            <c:dLbl>
              <c:idx val="4"/>
              <c:delete val="1"/>
              <c:extLst>
                <c:ext xmlns:c15="http://schemas.microsoft.com/office/drawing/2012/chart" uri="{CE6537A1-D6FC-4f65-9D91-7224C49458BB}"/>
                <c:ext xmlns:c16="http://schemas.microsoft.com/office/drawing/2014/chart" uri="{C3380CC4-5D6E-409C-BE32-E72D297353CC}">
                  <c16:uniqueId val="{00000004-253D-4AE6-86EB-E9E5768BD729}"/>
                </c:ext>
              </c:extLst>
            </c:dLbl>
            <c:dLbl>
              <c:idx val="5"/>
              <c:delete val="1"/>
              <c:extLst>
                <c:ext xmlns:c15="http://schemas.microsoft.com/office/drawing/2012/chart" uri="{CE6537A1-D6FC-4f65-9D91-7224C49458BB}"/>
                <c:ext xmlns:c16="http://schemas.microsoft.com/office/drawing/2014/chart" uri="{C3380CC4-5D6E-409C-BE32-E72D297353CC}">
                  <c16:uniqueId val="{00000005-253D-4AE6-86EB-E9E5768BD729}"/>
                </c:ext>
              </c:extLst>
            </c:dLbl>
            <c:dLbl>
              <c:idx val="6"/>
              <c:layout>
                <c:manualLayout>
                  <c:x val="7.9881938792520174E-2"/>
                  <c:y val="-5.405375195608435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11,405</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53D-4AE6-86EB-E9E5768BD729}"/>
                </c:ext>
              </c:extLst>
            </c:dLbl>
            <c:dLbl>
              <c:idx val="7"/>
              <c:delete val="1"/>
              <c:extLst>
                <c:ext xmlns:c15="http://schemas.microsoft.com/office/drawing/2012/chart" uri="{CE6537A1-D6FC-4f65-9D91-7224C49458BB}"/>
                <c:ext xmlns:c16="http://schemas.microsoft.com/office/drawing/2014/chart" uri="{C3380CC4-5D6E-409C-BE32-E72D297353CC}">
                  <c16:uniqueId val="{00000007-253D-4AE6-86EB-E9E5768BD729}"/>
                </c:ext>
              </c:extLst>
            </c:dLbl>
            <c:dLbl>
              <c:idx val="8"/>
              <c:layout>
                <c:manualLayout>
                  <c:x val="0.10405162072673668"/>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13,714</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7.0%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53D-4AE6-86EB-E9E5768BD72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 (2)'!$O$3:$W$3</c:f>
              <c:strCache>
                <c:ptCount val="9"/>
                <c:pt idx="0">
                  <c:v>事業費納付金</c:v>
                </c:pt>
                <c:pt idx="1">
                  <c:v>国庫支出金</c:v>
                </c:pt>
                <c:pt idx="2">
                  <c:v>前期高齢者交付金</c:v>
                </c:pt>
                <c:pt idx="3">
                  <c:v>共同事業交付金</c:v>
                </c:pt>
                <c:pt idx="4">
                  <c:v>療養給付費交付金</c:v>
                </c:pt>
                <c:pt idx="8">
                  <c:v>その他</c:v>
                </c:pt>
              </c:strCache>
            </c:strRef>
          </c:cat>
          <c:val>
            <c:numRef>
              <c:f>'収支構成比 (2)'!$O$5:$W$5</c:f>
              <c:numCache>
                <c:formatCode>General</c:formatCode>
                <c:ptCount val="9"/>
                <c:pt idx="0">
                  <c:v>26.1</c:v>
                </c:pt>
                <c:pt idx="1">
                  <c:v>27.3</c:v>
                </c:pt>
                <c:pt idx="2">
                  <c:v>33.700000000000003</c:v>
                </c:pt>
                <c:pt idx="3">
                  <c:v>0.1</c:v>
                </c:pt>
                <c:pt idx="4">
                  <c:v>0</c:v>
                </c:pt>
                <c:pt idx="5" formatCode="0.0">
                  <c:v>0</c:v>
                </c:pt>
                <c:pt idx="6">
                  <c:v>5.8</c:v>
                </c:pt>
                <c:pt idx="7">
                  <c:v>0</c:v>
                </c:pt>
                <c:pt idx="8">
                  <c:v>7</c:v>
                </c:pt>
              </c:numCache>
            </c:numRef>
          </c:val>
          <c:extLst>
            <c:ext xmlns:c16="http://schemas.microsoft.com/office/drawing/2014/chart" uri="{C3380CC4-5D6E-409C-BE32-E72D297353CC}">
              <c16:uniqueId val="{00000009-253D-4AE6-86EB-E9E5768BD729}"/>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0-CBD4-480F-BF2C-E1DC68B7CD0A}"/>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1-CBD4-480F-BF2C-E1DC68B7CD0A}"/>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2-CBD4-480F-BF2C-E1DC68B7CD0A}"/>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3-CBD4-480F-BF2C-E1DC68B7CD0A}"/>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4-CBD4-480F-BF2C-E1DC68B7CD0A}"/>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5-CBD4-480F-BF2C-E1DC68B7CD0A}"/>
              </c:ext>
            </c:extLst>
          </c:dPt>
          <c:dLbls>
            <c:dLbl>
              <c:idx val="0"/>
              <c:layout>
                <c:manualLayout>
                  <c:x val="-0.21948814418675489"/>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保険給付費等交付金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145,928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78.7%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BD4-480F-BF2C-E1DC68B7CD0A}"/>
                </c:ext>
              </c:extLst>
            </c:dLbl>
            <c:dLbl>
              <c:idx val="1"/>
              <c:layout>
                <c:manualLayout>
                  <c:x val="-9.0321499914899739E-2"/>
                  <c:y val="0.20544069463600867"/>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後期高齢者支援金等</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25,622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13.8%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BD4-480F-BF2C-E1DC68B7CD0A}"/>
                </c:ext>
              </c:extLst>
            </c:dLbl>
            <c:dLbl>
              <c:idx val="2"/>
              <c:delete val="1"/>
              <c:extLst>
                <c:ext xmlns:c15="http://schemas.microsoft.com/office/drawing/2012/chart" uri="{CE6537A1-D6FC-4f65-9D91-7224C49458BB}"/>
                <c:ext xmlns:c16="http://schemas.microsoft.com/office/drawing/2014/chart" uri="{C3380CC4-5D6E-409C-BE32-E72D297353CC}">
                  <c16:uniqueId val="{00000002-CBD4-480F-BF2C-E1DC68B7CD0A}"/>
                </c:ext>
              </c:extLst>
            </c:dLbl>
            <c:dLbl>
              <c:idx val="3"/>
              <c:layout>
                <c:manualLayout>
                  <c:x val="-0.14120005470780173"/>
                  <c:y val="-1.376951923888533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介護納付金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9,333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BD4-480F-BF2C-E1DC68B7CD0A}"/>
                </c:ext>
              </c:extLst>
            </c:dLbl>
            <c:dLbl>
              <c:idx val="4"/>
              <c:delete val="1"/>
              <c:extLst>
                <c:ext xmlns:c15="http://schemas.microsoft.com/office/drawing/2012/chart" uri="{CE6537A1-D6FC-4f65-9D91-7224C49458BB}"/>
                <c:ext xmlns:c16="http://schemas.microsoft.com/office/drawing/2014/chart" uri="{C3380CC4-5D6E-409C-BE32-E72D297353CC}">
                  <c16:uniqueId val="{00000004-CBD4-480F-BF2C-E1DC68B7CD0A}"/>
                </c:ext>
              </c:extLst>
            </c:dLbl>
            <c:dLbl>
              <c:idx val="5"/>
              <c:layout>
                <c:manualLayout>
                  <c:x val="0.12658056700728787"/>
                  <c:y val="3.0627871362940277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4,589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BD4-480F-BF2C-E1DC68B7CD0A}"/>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BD4-480F-BF2C-E1DC68B7CD0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 (2)'!$O$9:$T$9</c:f>
              <c:strCache>
                <c:ptCount val="6"/>
                <c:pt idx="0">
                  <c:v>保険給付費</c:v>
                </c:pt>
                <c:pt idx="1">
                  <c:v>後期高齢者支援金等</c:v>
                </c:pt>
                <c:pt idx="2">
                  <c:v>前期高齢者納付金等</c:v>
                </c:pt>
                <c:pt idx="3">
                  <c:v>介護納付金</c:v>
                </c:pt>
                <c:pt idx="4">
                  <c:v>総務費</c:v>
                </c:pt>
                <c:pt idx="5">
                  <c:v>そ  の  他</c:v>
                </c:pt>
              </c:strCache>
            </c:strRef>
          </c:cat>
          <c:val>
            <c:numRef>
              <c:f>'収支構成比 (2)'!$O$11:$T$11</c:f>
              <c:numCache>
                <c:formatCode>#,##0.0;[Red]\-#,##0.0</c:formatCode>
                <c:ptCount val="6"/>
                <c:pt idx="0">
                  <c:v>78.7</c:v>
                </c:pt>
                <c:pt idx="1">
                  <c:v>13.8</c:v>
                </c:pt>
                <c:pt idx="2">
                  <c:v>0</c:v>
                </c:pt>
                <c:pt idx="3">
                  <c:v>5</c:v>
                </c:pt>
                <c:pt idx="4">
                  <c:v>0</c:v>
                </c:pt>
                <c:pt idx="5">
                  <c:v>2.5</c:v>
                </c:pt>
              </c:numCache>
            </c:numRef>
          </c:val>
          <c:extLst>
            <c:ext xmlns:c16="http://schemas.microsoft.com/office/drawing/2014/chart" uri="{C3380CC4-5D6E-409C-BE32-E72D297353CC}">
              <c16:uniqueId val="{00000007-CBD4-480F-BF2C-E1DC68B7CD0A}"/>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a:t>国民健康保険料（税）の状況（市町村分）
調定額・収納率の状況（現年分）</a:t>
            </a:r>
          </a:p>
        </c:rich>
      </c:tx>
      <c:layout>
        <c:manualLayout>
          <c:xMode val="edge"/>
          <c:yMode val="edge"/>
          <c:x val="0.34297793247947012"/>
          <c:y val="2.419131063731856E-2"/>
        </c:manualLayout>
      </c:layout>
      <c:overlay val="0"/>
      <c:spPr>
        <a:noFill/>
        <a:ln w="3175">
          <a:solidFill>
            <a:srgbClr val="000000"/>
          </a:solidFill>
          <a:prstDash val="solid"/>
        </a:ln>
      </c:spPr>
    </c:title>
    <c:autoTitleDeleted val="0"/>
    <c:plotArea>
      <c:layout>
        <c:manualLayout>
          <c:layoutTarget val="inner"/>
          <c:xMode val="edge"/>
          <c:yMode val="edge"/>
          <c:x val="8.0545854985677082E-2"/>
          <c:y val="0.17818264370974873"/>
          <c:w val="0.82433267596577853"/>
          <c:h val="0.66793128855858119"/>
        </c:manualLayout>
      </c:layout>
      <c:barChart>
        <c:barDir val="col"/>
        <c:grouping val="clustered"/>
        <c:varyColors val="0"/>
        <c:ser>
          <c:idx val="1"/>
          <c:order val="0"/>
          <c:tx>
            <c:strRef>
              <c:f>'表11　賦課・収納率等の状況'!$N$41:$N$42</c:f>
              <c:strCache>
                <c:ptCount val="2"/>
                <c:pt idx="0">
                  <c:v>県一世帯当たり調定額</c:v>
                </c:pt>
              </c:strCache>
            </c:strRef>
          </c:tx>
          <c:spPr>
            <a:solidFill>
              <a:srgbClr val="00FF00"/>
            </a:solidFill>
            <a:ln w="12700">
              <a:solidFill>
                <a:srgbClr val="000000"/>
              </a:solidFill>
              <a:prstDash val="solid"/>
            </a:ln>
          </c:spPr>
          <c:invertIfNegative val="0"/>
          <c:cat>
            <c:strRef>
              <c:f>'表11　賦課・収納率等の状況'!$M$43:$M$47</c:f>
              <c:strCache>
                <c:ptCount val="5"/>
                <c:pt idx="0">
                  <c:v>29</c:v>
                </c:pt>
                <c:pt idx="1">
                  <c:v>30</c:v>
                </c:pt>
                <c:pt idx="2">
                  <c:v>元</c:v>
                </c:pt>
                <c:pt idx="3">
                  <c:v>2</c:v>
                </c:pt>
                <c:pt idx="4">
                  <c:v>3</c:v>
                </c:pt>
              </c:strCache>
            </c:strRef>
          </c:cat>
          <c:val>
            <c:numRef>
              <c:f>'表11　賦課・収納率等の状況'!$N$43:$N$47</c:f>
              <c:numCache>
                <c:formatCode>#,##0_);[Red]\(#,##0\)</c:formatCode>
                <c:ptCount val="5"/>
                <c:pt idx="0">
                  <c:v>153561</c:v>
                </c:pt>
                <c:pt idx="1">
                  <c:v>151960</c:v>
                </c:pt>
                <c:pt idx="2">
                  <c:v>153313</c:v>
                </c:pt>
                <c:pt idx="3">
                  <c:v>150146</c:v>
                </c:pt>
                <c:pt idx="4">
                  <c:v>149743</c:v>
                </c:pt>
              </c:numCache>
            </c:numRef>
          </c:val>
          <c:extLst>
            <c:ext xmlns:c16="http://schemas.microsoft.com/office/drawing/2014/chart" uri="{C3380CC4-5D6E-409C-BE32-E72D297353CC}">
              <c16:uniqueId val="{00000000-B117-4383-B068-C2CC45B6F97C}"/>
            </c:ext>
          </c:extLst>
        </c:ser>
        <c:ser>
          <c:idx val="0"/>
          <c:order val="1"/>
          <c:tx>
            <c:strRef>
              <c:f>'表11　賦課・収納率等の状況'!$O$41:$O$42</c:f>
              <c:strCache>
                <c:ptCount val="2"/>
                <c:pt idx="0">
                  <c:v>県一人当たり調定額</c:v>
                </c:pt>
              </c:strCache>
            </c:strRef>
          </c:tx>
          <c:spPr>
            <a:solidFill>
              <a:srgbClr val="0000FF"/>
            </a:solidFill>
            <a:ln w="12700">
              <a:solidFill>
                <a:srgbClr val="000000"/>
              </a:solidFill>
              <a:prstDash val="solid"/>
            </a:ln>
          </c:spPr>
          <c:invertIfNegative val="0"/>
          <c:cat>
            <c:strRef>
              <c:f>'表11　賦課・収納率等の状況'!$M$43:$M$47</c:f>
              <c:strCache>
                <c:ptCount val="5"/>
                <c:pt idx="0">
                  <c:v>29</c:v>
                </c:pt>
                <c:pt idx="1">
                  <c:v>30</c:v>
                </c:pt>
                <c:pt idx="2">
                  <c:v>元</c:v>
                </c:pt>
                <c:pt idx="3">
                  <c:v>2</c:v>
                </c:pt>
                <c:pt idx="4">
                  <c:v>3</c:v>
                </c:pt>
              </c:strCache>
            </c:strRef>
          </c:cat>
          <c:val>
            <c:numRef>
              <c:f>'表11　賦課・収納率等の状況'!$O$43:$O$47</c:f>
              <c:numCache>
                <c:formatCode>#,##0_);[Red]\(#,##0\)</c:formatCode>
                <c:ptCount val="5"/>
                <c:pt idx="0">
                  <c:v>93597</c:v>
                </c:pt>
                <c:pt idx="1">
                  <c:v>94113.035755937744</c:v>
                </c:pt>
                <c:pt idx="2">
                  <c:v>96345</c:v>
                </c:pt>
                <c:pt idx="3">
                  <c:v>95347</c:v>
                </c:pt>
                <c:pt idx="4">
                  <c:v>96088</c:v>
                </c:pt>
              </c:numCache>
            </c:numRef>
          </c:val>
          <c:extLst>
            <c:ext xmlns:c16="http://schemas.microsoft.com/office/drawing/2014/chart" uri="{C3380CC4-5D6E-409C-BE32-E72D297353CC}">
              <c16:uniqueId val="{00000001-B117-4383-B068-C2CC45B6F97C}"/>
            </c:ext>
          </c:extLst>
        </c:ser>
        <c:ser>
          <c:idx val="4"/>
          <c:order val="2"/>
          <c:tx>
            <c:strRef>
              <c:f>'表11　賦課・収納率等の状況'!$P$41:$P$42</c:f>
              <c:strCache>
                <c:ptCount val="2"/>
                <c:pt idx="0">
                  <c:v>全国一人当たり調定額</c:v>
                </c:pt>
              </c:strCache>
            </c:strRef>
          </c:tx>
          <c:spPr>
            <a:solidFill>
              <a:srgbClr val="FF0000"/>
            </a:solidFill>
            <a:ln w="12700">
              <a:solidFill>
                <a:srgbClr val="000000"/>
              </a:solidFill>
              <a:prstDash val="solid"/>
            </a:ln>
          </c:spPr>
          <c:invertIfNegative val="0"/>
          <c:cat>
            <c:strRef>
              <c:f>'表11　賦課・収納率等の状況'!$M$43:$M$47</c:f>
              <c:strCache>
                <c:ptCount val="5"/>
                <c:pt idx="0">
                  <c:v>29</c:v>
                </c:pt>
                <c:pt idx="1">
                  <c:v>30</c:v>
                </c:pt>
                <c:pt idx="2">
                  <c:v>元</c:v>
                </c:pt>
                <c:pt idx="3">
                  <c:v>2</c:v>
                </c:pt>
                <c:pt idx="4">
                  <c:v>3</c:v>
                </c:pt>
              </c:strCache>
            </c:strRef>
          </c:cat>
          <c:val>
            <c:numRef>
              <c:f>'表11　賦課・収納率等の状況'!$P$43:$P$47</c:f>
              <c:numCache>
                <c:formatCode>#,##0_);[Red]\(#,##0\)</c:formatCode>
                <c:ptCount val="5"/>
                <c:pt idx="0">
                  <c:v>95239</c:v>
                </c:pt>
                <c:pt idx="1">
                  <c:v>95391</c:v>
                </c:pt>
                <c:pt idx="2">
                  <c:v>96829</c:v>
                </c:pt>
                <c:pt idx="3">
                  <c:v>96625</c:v>
                </c:pt>
              </c:numCache>
            </c:numRef>
          </c:val>
          <c:extLst>
            <c:ext xmlns:c16="http://schemas.microsoft.com/office/drawing/2014/chart" uri="{C3380CC4-5D6E-409C-BE32-E72D297353CC}">
              <c16:uniqueId val="{00000002-B117-4383-B068-C2CC45B6F97C}"/>
            </c:ext>
          </c:extLst>
        </c:ser>
        <c:dLbls>
          <c:showLegendKey val="0"/>
          <c:showVal val="0"/>
          <c:showCatName val="0"/>
          <c:showSerName val="0"/>
          <c:showPercent val="0"/>
          <c:showBubbleSize val="0"/>
        </c:dLbls>
        <c:gapWidth val="100"/>
        <c:axId val="251135536"/>
        <c:axId val="1"/>
      </c:barChart>
      <c:lineChart>
        <c:grouping val="standard"/>
        <c:varyColors val="0"/>
        <c:ser>
          <c:idx val="2"/>
          <c:order val="3"/>
          <c:tx>
            <c:strRef>
              <c:f>'表11　賦課・収納率等の状況'!$Q$41:$Q$42</c:f>
              <c:strCache>
                <c:ptCount val="2"/>
                <c:pt idx="0">
                  <c:v>県収納率</c:v>
                </c:pt>
              </c:strCache>
            </c:strRef>
          </c:tx>
          <c:spPr>
            <a:ln w="38100">
              <a:solidFill>
                <a:srgbClr val="FFFF00"/>
              </a:solidFill>
              <a:prstDash val="solid"/>
            </a:ln>
          </c:spPr>
          <c:marker>
            <c:symbol val="triangle"/>
            <c:size val="9"/>
            <c:spPr>
              <a:solidFill>
                <a:srgbClr val="FFFF00"/>
              </a:solidFill>
              <a:ln>
                <a:solidFill>
                  <a:srgbClr val="FFFF00"/>
                </a:solidFill>
                <a:prstDash val="solid"/>
              </a:ln>
            </c:spPr>
          </c:marker>
          <c:cat>
            <c:strRef>
              <c:f>'表11　賦課・収納率等の状況'!$M$43:$M$47</c:f>
              <c:strCache>
                <c:ptCount val="5"/>
                <c:pt idx="0">
                  <c:v>29</c:v>
                </c:pt>
                <c:pt idx="1">
                  <c:v>30</c:v>
                </c:pt>
                <c:pt idx="2">
                  <c:v>元</c:v>
                </c:pt>
                <c:pt idx="3">
                  <c:v>2</c:v>
                </c:pt>
                <c:pt idx="4">
                  <c:v>3</c:v>
                </c:pt>
              </c:strCache>
            </c:strRef>
          </c:cat>
          <c:val>
            <c:numRef>
              <c:f>'表11　賦課・収納率等の状況'!$Q$43:$Q$47</c:f>
              <c:numCache>
                <c:formatCode>#,##0.00_);[Red]\(#,##0.00\)</c:formatCode>
                <c:ptCount val="5"/>
                <c:pt idx="0">
                  <c:v>94.8</c:v>
                </c:pt>
                <c:pt idx="1">
                  <c:v>95.116660024659936</c:v>
                </c:pt>
                <c:pt idx="2">
                  <c:v>95.15</c:v>
                </c:pt>
                <c:pt idx="3">
                  <c:v>95.67</c:v>
                </c:pt>
                <c:pt idx="4">
                  <c:v>96.04</c:v>
                </c:pt>
              </c:numCache>
            </c:numRef>
          </c:val>
          <c:smooth val="0"/>
          <c:extLst>
            <c:ext xmlns:c16="http://schemas.microsoft.com/office/drawing/2014/chart" uri="{C3380CC4-5D6E-409C-BE32-E72D297353CC}">
              <c16:uniqueId val="{00000003-B117-4383-B068-C2CC45B6F97C}"/>
            </c:ext>
          </c:extLst>
        </c:ser>
        <c:ser>
          <c:idx val="3"/>
          <c:order val="4"/>
          <c:tx>
            <c:strRef>
              <c:f>'表11　賦課・収納率等の状況'!$R$41:$R$42</c:f>
              <c:strCache>
                <c:ptCount val="2"/>
                <c:pt idx="0">
                  <c:v>全国収納率</c:v>
                </c:pt>
              </c:strCache>
            </c:strRef>
          </c:tx>
          <c:spPr>
            <a:ln w="25400">
              <a:solidFill>
                <a:srgbClr val="00FFFF"/>
              </a:solidFill>
              <a:prstDash val="solid"/>
            </a:ln>
          </c:spPr>
          <c:marker>
            <c:symbol val="circle"/>
            <c:size val="9"/>
            <c:spPr>
              <a:solidFill>
                <a:srgbClr val="00FFFF"/>
              </a:solidFill>
              <a:ln>
                <a:solidFill>
                  <a:srgbClr val="00FFFF"/>
                </a:solidFill>
                <a:prstDash val="solid"/>
              </a:ln>
            </c:spPr>
          </c:marker>
          <c:cat>
            <c:strRef>
              <c:f>'表11　賦課・収納率等の状況'!$M$43:$M$47</c:f>
              <c:strCache>
                <c:ptCount val="5"/>
                <c:pt idx="0">
                  <c:v>29</c:v>
                </c:pt>
                <c:pt idx="1">
                  <c:v>30</c:v>
                </c:pt>
                <c:pt idx="2">
                  <c:v>元</c:v>
                </c:pt>
                <c:pt idx="3">
                  <c:v>2</c:v>
                </c:pt>
                <c:pt idx="4">
                  <c:v>3</c:v>
                </c:pt>
              </c:strCache>
            </c:strRef>
          </c:cat>
          <c:val>
            <c:numRef>
              <c:f>'表11　賦課・収納率等の状況'!$R$43:$R$47</c:f>
              <c:numCache>
                <c:formatCode>#,##0.00_);[Red]\(#,##0.00\)</c:formatCode>
                <c:ptCount val="5"/>
                <c:pt idx="0">
                  <c:v>92.45</c:v>
                </c:pt>
                <c:pt idx="1">
                  <c:v>92.85</c:v>
                </c:pt>
                <c:pt idx="2">
                  <c:v>92.92</c:v>
                </c:pt>
                <c:pt idx="3">
                  <c:v>93.69</c:v>
                </c:pt>
              </c:numCache>
            </c:numRef>
          </c:val>
          <c:smooth val="0"/>
          <c:extLst>
            <c:ext xmlns:c16="http://schemas.microsoft.com/office/drawing/2014/chart" uri="{C3380CC4-5D6E-409C-BE32-E72D297353CC}">
              <c16:uniqueId val="{00000004-B117-4383-B068-C2CC45B6F97C}"/>
            </c:ext>
          </c:extLst>
        </c:ser>
        <c:dLbls>
          <c:showLegendKey val="0"/>
          <c:showVal val="0"/>
          <c:showCatName val="0"/>
          <c:showSerName val="0"/>
          <c:showPercent val="0"/>
          <c:showBubbleSize val="0"/>
        </c:dLbls>
        <c:marker val="1"/>
        <c:smooth val="0"/>
        <c:axId val="3"/>
        <c:axId val="4"/>
      </c:lineChart>
      <c:catAx>
        <c:axId val="251135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60000"/>
        </c:scaling>
        <c:delete val="0"/>
        <c:axPos val="l"/>
        <c:title>
          <c:tx>
            <c:rich>
              <a:bodyPr rot="0" vert="horz"/>
              <a:lstStyle/>
              <a:p>
                <a:pPr>
                  <a:defRPr/>
                </a:pPr>
                <a:r>
                  <a:rPr lang="ja-JP" altLang="en-US" sz="1200"/>
                  <a:t>円</a:t>
                </a:r>
              </a:p>
            </c:rich>
          </c:tx>
          <c:layout>
            <c:manualLayout>
              <c:xMode val="edge"/>
              <c:yMode val="edge"/>
              <c:x val="3.7781854521403709E-2"/>
              <c:y val="0.11831933325662058"/>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51135536"/>
        <c:crosses val="autoZero"/>
        <c:crossBetween val="between"/>
      </c:valAx>
      <c:catAx>
        <c:axId val="3"/>
        <c:scaling>
          <c:orientation val="minMax"/>
        </c:scaling>
        <c:delete val="1"/>
        <c:axPos val="b"/>
        <c:numFmt formatCode="General" sourceLinked="1"/>
        <c:majorTickMark val="out"/>
        <c:minorTickMark val="none"/>
        <c:tickLblPos val="nextTo"/>
        <c:crossAx val="4"/>
        <c:crossesAt val="94"/>
        <c:auto val="0"/>
        <c:lblAlgn val="ctr"/>
        <c:lblOffset val="100"/>
        <c:noMultiLvlLbl val="0"/>
      </c:catAx>
      <c:valAx>
        <c:axId val="4"/>
        <c:scaling>
          <c:orientation val="minMax"/>
          <c:max val="97"/>
          <c:min val="88"/>
        </c:scaling>
        <c:delete val="0"/>
        <c:axPos val="r"/>
        <c:title>
          <c:tx>
            <c:rich>
              <a:bodyPr rot="0" vert="horz"/>
              <a:lstStyle/>
              <a:p>
                <a:pPr>
                  <a:defRPr/>
                </a:pPr>
                <a:r>
                  <a:rPr lang="en-US" altLang="en-US" sz="1200"/>
                  <a:t>％</a:t>
                </a:r>
              </a:p>
            </c:rich>
          </c:tx>
          <c:layout>
            <c:manualLayout>
              <c:xMode val="edge"/>
              <c:yMode val="edge"/>
              <c:x val="0.90987047219955874"/>
              <c:y val="0.11427268094619697"/>
            </c:manualLayout>
          </c:layout>
          <c:overlay val="0"/>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1"/>
        <c:minorUnit val="0.5"/>
      </c:valAx>
      <c:spPr>
        <a:solidFill>
          <a:srgbClr val="C0C0C0"/>
        </a:solidFill>
        <a:ln w="12700">
          <a:solidFill>
            <a:srgbClr val="808080"/>
          </a:solidFill>
          <a:prstDash val="solid"/>
        </a:ln>
      </c:spPr>
    </c:plotArea>
    <c:legend>
      <c:legendPos val="r"/>
      <c:layout>
        <c:manualLayout>
          <c:xMode val="edge"/>
          <c:yMode val="edge"/>
          <c:x val="5.5180967185968703E-2"/>
          <c:y val="0.91041819407229629"/>
          <c:w val="0.91109796897705386"/>
          <c:h val="4.8958624430818776E-2"/>
        </c:manualLayout>
      </c:layout>
      <c:overlay val="0"/>
      <c:spPr>
        <a:solidFill>
          <a:srgbClr val="FFFFFF"/>
        </a:solidFill>
        <a:ln w="3175">
          <a:solidFill>
            <a:srgbClr val="000000"/>
          </a:solidFill>
          <a:prstDash val="solid"/>
        </a:ln>
      </c:spPr>
      <c:txPr>
        <a:bodyPr/>
        <a:lstStyle/>
        <a:p>
          <a:pPr>
            <a:defRPr sz="134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被保険者減内訳</a:t>
            </a:r>
          </a:p>
        </c:rich>
      </c:tx>
      <c:layout>
        <c:manualLayout>
          <c:xMode val="edge"/>
          <c:yMode val="edge"/>
          <c:x val="0.43013731334430655"/>
          <c:y val="3.5503161536626103E-2"/>
        </c:manualLayout>
      </c:layout>
      <c:overlay val="0"/>
      <c:spPr>
        <a:noFill/>
        <a:ln w="25400">
          <a:noFill/>
        </a:ln>
      </c:spPr>
    </c:title>
    <c:autoTitleDeleted val="0"/>
    <c:view3D>
      <c:rotX val="15"/>
      <c:hPercent val="288"/>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7123332568581828E-2"/>
          <c:y val="0.13905325443787006"/>
          <c:w val="0.88904169055121662"/>
          <c:h val="0.66272189349112687"/>
        </c:manualLayout>
      </c:layout>
      <c:bar3DChart>
        <c:barDir val="bar"/>
        <c:grouping val="stacked"/>
        <c:varyColors val="0"/>
        <c:ser>
          <c:idx val="0"/>
          <c:order val="0"/>
          <c:tx>
            <c:strRef>
              <c:f>異動状況!$S$37</c:f>
              <c:strCache>
                <c:ptCount val="1"/>
                <c:pt idx="0">
                  <c:v>社保等加入</c:v>
                </c:pt>
              </c:strCache>
            </c:strRef>
          </c:tx>
          <c:spPr>
            <a:solidFill>
              <a:srgbClr val="9999FF"/>
            </a:solidFill>
            <a:ln w="12700">
              <a:solidFill>
                <a:srgbClr val="000000"/>
              </a:solidFill>
              <a:prstDash val="solid"/>
            </a:ln>
          </c:spPr>
          <c:invertIfNegative val="0"/>
          <c:cat>
            <c:strRef>
              <c:f>異動状況!$R$38:$R$42</c:f>
              <c:strCache>
                <c:ptCount val="5"/>
                <c:pt idx="0">
                  <c:v>３</c:v>
                </c:pt>
                <c:pt idx="1">
                  <c:v>２</c:v>
                </c:pt>
                <c:pt idx="2">
                  <c:v>元</c:v>
                </c:pt>
                <c:pt idx="3">
                  <c:v>３０</c:v>
                </c:pt>
                <c:pt idx="4">
                  <c:v>２９</c:v>
                </c:pt>
              </c:strCache>
            </c:strRef>
          </c:cat>
          <c:val>
            <c:numRef>
              <c:f>異動状況!$S$38:$S$42</c:f>
              <c:numCache>
                <c:formatCode>#,##0_);[Red]\(#,##0\)</c:formatCode>
                <c:ptCount val="5"/>
                <c:pt idx="0">
                  <c:v>46356</c:v>
                </c:pt>
                <c:pt idx="1">
                  <c:v>46295</c:v>
                </c:pt>
                <c:pt idx="2">
                  <c:v>51029</c:v>
                </c:pt>
                <c:pt idx="3">
                  <c:v>53813</c:v>
                </c:pt>
                <c:pt idx="4">
                  <c:v>57155</c:v>
                </c:pt>
              </c:numCache>
            </c:numRef>
          </c:val>
          <c:extLst>
            <c:ext xmlns:c16="http://schemas.microsoft.com/office/drawing/2014/chart" uri="{C3380CC4-5D6E-409C-BE32-E72D297353CC}">
              <c16:uniqueId val="{00000000-D7DA-4AB0-B13D-7273D158CD76}"/>
            </c:ext>
          </c:extLst>
        </c:ser>
        <c:ser>
          <c:idx val="1"/>
          <c:order val="1"/>
          <c:tx>
            <c:strRef>
              <c:f>異動状況!$T$37</c:f>
              <c:strCache>
                <c:ptCount val="1"/>
                <c:pt idx="0">
                  <c:v>転 出</c:v>
                </c:pt>
              </c:strCache>
            </c:strRef>
          </c:tx>
          <c:spPr>
            <a:solidFill>
              <a:srgbClr val="993366"/>
            </a:solidFill>
            <a:ln w="12700">
              <a:solidFill>
                <a:srgbClr val="000000"/>
              </a:solidFill>
              <a:prstDash val="solid"/>
            </a:ln>
          </c:spPr>
          <c:invertIfNegative val="0"/>
          <c:cat>
            <c:strRef>
              <c:f>異動状況!$R$38:$R$42</c:f>
              <c:strCache>
                <c:ptCount val="5"/>
                <c:pt idx="0">
                  <c:v>３</c:v>
                </c:pt>
                <c:pt idx="1">
                  <c:v>２</c:v>
                </c:pt>
                <c:pt idx="2">
                  <c:v>元</c:v>
                </c:pt>
                <c:pt idx="3">
                  <c:v>３０</c:v>
                </c:pt>
                <c:pt idx="4">
                  <c:v>２９</c:v>
                </c:pt>
              </c:strCache>
            </c:strRef>
          </c:cat>
          <c:val>
            <c:numRef>
              <c:f>異動状況!$T$38:$T$42</c:f>
              <c:numCache>
                <c:formatCode>#,##0_);[Red]\(#,##0\)</c:formatCode>
                <c:ptCount val="5"/>
                <c:pt idx="0">
                  <c:v>12002</c:v>
                </c:pt>
                <c:pt idx="1">
                  <c:v>13352</c:v>
                </c:pt>
                <c:pt idx="2">
                  <c:v>17326</c:v>
                </c:pt>
                <c:pt idx="3">
                  <c:v>16876</c:v>
                </c:pt>
                <c:pt idx="4">
                  <c:v>16369</c:v>
                </c:pt>
              </c:numCache>
            </c:numRef>
          </c:val>
          <c:extLst>
            <c:ext xmlns:c16="http://schemas.microsoft.com/office/drawing/2014/chart" uri="{C3380CC4-5D6E-409C-BE32-E72D297353CC}">
              <c16:uniqueId val="{00000001-D7DA-4AB0-B13D-7273D158CD76}"/>
            </c:ext>
          </c:extLst>
        </c:ser>
        <c:ser>
          <c:idx val="2"/>
          <c:order val="2"/>
          <c:tx>
            <c:strRef>
              <c:f>異動状況!$U$37</c:f>
              <c:strCache>
                <c:ptCount val="1"/>
                <c:pt idx="0">
                  <c:v>生保開始</c:v>
                </c:pt>
              </c:strCache>
            </c:strRef>
          </c:tx>
          <c:spPr>
            <a:solidFill>
              <a:srgbClr val="FFFFCC"/>
            </a:solidFill>
            <a:ln w="12700">
              <a:solidFill>
                <a:srgbClr val="000000"/>
              </a:solidFill>
              <a:prstDash val="solid"/>
            </a:ln>
          </c:spPr>
          <c:invertIfNegative val="0"/>
          <c:cat>
            <c:strRef>
              <c:f>異動状況!$R$38:$R$42</c:f>
              <c:strCache>
                <c:ptCount val="5"/>
                <c:pt idx="0">
                  <c:v>３</c:v>
                </c:pt>
                <c:pt idx="1">
                  <c:v>２</c:v>
                </c:pt>
                <c:pt idx="2">
                  <c:v>元</c:v>
                </c:pt>
                <c:pt idx="3">
                  <c:v>３０</c:v>
                </c:pt>
                <c:pt idx="4">
                  <c:v>２９</c:v>
                </c:pt>
              </c:strCache>
            </c:strRef>
          </c:cat>
          <c:val>
            <c:numRef>
              <c:f>異動状況!$U$38:$U$42</c:f>
              <c:numCache>
                <c:formatCode>#,##0_);[Red]\(#,##0\)</c:formatCode>
                <c:ptCount val="5"/>
                <c:pt idx="0">
                  <c:v>1068</c:v>
                </c:pt>
                <c:pt idx="1">
                  <c:v>1052</c:v>
                </c:pt>
                <c:pt idx="2">
                  <c:v>1028</c:v>
                </c:pt>
                <c:pt idx="3">
                  <c:v>1067</c:v>
                </c:pt>
                <c:pt idx="4">
                  <c:v>1010</c:v>
                </c:pt>
              </c:numCache>
            </c:numRef>
          </c:val>
          <c:extLst>
            <c:ext xmlns:c16="http://schemas.microsoft.com/office/drawing/2014/chart" uri="{C3380CC4-5D6E-409C-BE32-E72D297353CC}">
              <c16:uniqueId val="{00000002-D7DA-4AB0-B13D-7273D158CD76}"/>
            </c:ext>
          </c:extLst>
        </c:ser>
        <c:ser>
          <c:idx val="3"/>
          <c:order val="3"/>
          <c:tx>
            <c:strRef>
              <c:f>異動状況!$V$37</c:f>
              <c:strCache>
                <c:ptCount val="1"/>
                <c:pt idx="0">
                  <c:v>死亡</c:v>
                </c:pt>
              </c:strCache>
            </c:strRef>
          </c:tx>
          <c:spPr>
            <a:solidFill>
              <a:srgbClr val="CCFFFF"/>
            </a:solidFill>
            <a:ln w="12700">
              <a:solidFill>
                <a:srgbClr val="000000"/>
              </a:solidFill>
              <a:prstDash val="solid"/>
            </a:ln>
          </c:spPr>
          <c:invertIfNegative val="0"/>
          <c:cat>
            <c:strRef>
              <c:f>異動状況!$R$38:$R$42</c:f>
              <c:strCache>
                <c:ptCount val="5"/>
                <c:pt idx="0">
                  <c:v>３</c:v>
                </c:pt>
                <c:pt idx="1">
                  <c:v>２</c:v>
                </c:pt>
                <c:pt idx="2">
                  <c:v>元</c:v>
                </c:pt>
                <c:pt idx="3">
                  <c:v>３０</c:v>
                </c:pt>
                <c:pt idx="4">
                  <c:v>２９</c:v>
                </c:pt>
              </c:strCache>
            </c:strRef>
          </c:cat>
          <c:val>
            <c:numRef>
              <c:f>異動状況!$V$38:$V$42</c:f>
              <c:numCache>
                <c:formatCode>#,##0_);[Red]\(#,##0\)</c:formatCode>
                <c:ptCount val="5"/>
                <c:pt idx="0">
                  <c:v>2941</c:v>
                </c:pt>
                <c:pt idx="1">
                  <c:v>2841</c:v>
                </c:pt>
                <c:pt idx="2">
                  <c:v>2992</c:v>
                </c:pt>
                <c:pt idx="3">
                  <c:v>2951</c:v>
                </c:pt>
                <c:pt idx="4">
                  <c:v>3081</c:v>
                </c:pt>
              </c:numCache>
            </c:numRef>
          </c:val>
          <c:extLst>
            <c:ext xmlns:c16="http://schemas.microsoft.com/office/drawing/2014/chart" uri="{C3380CC4-5D6E-409C-BE32-E72D297353CC}">
              <c16:uniqueId val="{00000003-D7DA-4AB0-B13D-7273D158CD76}"/>
            </c:ext>
          </c:extLst>
        </c:ser>
        <c:ser>
          <c:idx val="4"/>
          <c:order val="4"/>
          <c:tx>
            <c:strRef>
              <c:f>異動状況!$W$37</c:f>
              <c:strCache>
                <c:ptCount val="1"/>
                <c:pt idx="0">
                  <c:v>後期加入</c:v>
                </c:pt>
              </c:strCache>
            </c:strRef>
          </c:tx>
          <c:spPr>
            <a:solidFill>
              <a:srgbClr val="660066"/>
            </a:solidFill>
            <a:ln w="12700">
              <a:solidFill>
                <a:srgbClr val="000000"/>
              </a:solidFill>
              <a:prstDash val="solid"/>
            </a:ln>
          </c:spPr>
          <c:invertIfNegative val="0"/>
          <c:cat>
            <c:strRef>
              <c:f>異動状況!$R$38:$R$42</c:f>
              <c:strCache>
                <c:ptCount val="5"/>
                <c:pt idx="0">
                  <c:v>３</c:v>
                </c:pt>
                <c:pt idx="1">
                  <c:v>２</c:v>
                </c:pt>
                <c:pt idx="2">
                  <c:v>元</c:v>
                </c:pt>
                <c:pt idx="3">
                  <c:v>３０</c:v>
                </c:pt>
                <c:pt idx="4">
                  <c:v>２９</c:v>
                </c:pt>
              </c:strCache>
            </c:strRef>
          </c:cat>
          <c:val>
            <c:numRef>
              <c:f>異動状況!$W$38:$W$42</c:f>
              <c:numCache>
                <c:formatCode>#,##0_);[Red]\(#,##0\)</c:formatCode>
                <c:ptCount val="5"/>
                <c:pt idx="0">
                  <c:v>21944</c:v>
                </c:pt>
                <c:pt idx="1">
                  <c:v>16632</c:v>
                </c:pt>
                <c:pt idx="2">
                  <c:v>22443</c:v>
                </c:pt>
                <c:pt idx="3">
                  <c:v>23986</c:v>
                </c:pt>
                <c:pt idx="4">
                  <c:v>22670</c:v>
                </c:pt>
              </c:numCache>
            </c:numRef>
          </c:val>
          <c:extLst>
            <c:ext xmlns:c16="http://schemas.microsoft.com/office/drawing/2014/chart" uri="{C3380CC4-5D6E-409C-BE32-E72D297353CC}">
              <c16:uniqueId val="{00000004-D7DA-4AB0-B13D-7273D158CD76}"/>
            </c:ext>
          </c:extLst>
        </c:ser>
        <c:ser>
          <c:idx val="5"/>
          <c:order val="5"/>
          <c:tx>
            <c:strRef>
              <c:f>異動状況!$X$37</c:f>
              <c:strCache>
                <c:ptCount val="1"/>
                <c:pt idx="0">
                  <c:v>その他</c:v>
                </c:pt>
              </c:strCache>
            </c:strRef>
          </c:tx>
          <c:spPr>
            <a:ln>
              <a:solidFill>
                <a:srgbClr val="000000"/>
              </a:solidFill>
            </a:ln>
          </c:spPr>
          <c:invertIfNegative val="0"/>
          <c:cat>
            <c:strRef>
              <c:f>異動状況!$R$38:$R$42</c:f>
              <c:strCache>
                <c:ptCount val="5"/>
                <c:pt idx="0">
                  <c:v>３</c:v>
                </c:pt>
                <c:pt idx="1">
                  <c:v>２</c:v>
                </c:pt>
                <c:pt idx="2">
                  <c:v>元</c:v>
                </c:pt>
                <c:pt idx="3">
                  <c:v>３０</c:v>
                </c:pt>
                <c:pt idx="4">
                  <c:v>２９</c:v>
                </c:pt>
              </c:strCache>
            </c:strRef>
          </c:cat>
          <c:val>
            <c:numRef>
              <c:f>異動状況!$X$38:$X$42</c:f>
              <c:numCache>
                <c:formatCode>#,##0_);[Red]\(#,##0\)</c:formatCode>
                <c:ptCount val="5"/>
                <c:pt idx="0">
                  <c:v>6711</c:v>
                </c:pt>
                <c:pt idx="1">
                  <c:v>6927</c:v>
                </c:pt>
                <c:pt idx="2">
                  <c:v>7431</c:v>
                </c:pt>
                <c:pt idx="3">
                  <c:v>8338</c:v>
                </c:pt>
                <c:pt idx="4">
                  <c:v>8446</c:v>
                </c:pt>
              </c:numCache>
            </c:numRef>
          </c:val>
          <c:extLst>
            <c:ext xmlns:c16="http://schemas.microsoft.com/office/drawing/2014/chart" uri="{C3380CC4-5D6E-409C-BE32-E72D297353CC}">
              <c16:uniqueId val="{00000005-D7DA-4AB0-B13D-7273D158CD76}"/>
            </c:ext>
          </c:extLst>
        </c:ser>
        <c:dLbls>
          <c:showLegendKey val="0"/>
          <c:showVal val="0"/>
          <c:showCatName val="0"/>
          <c:showSerName val="0"/>
          <c:showPercent val="0"/>
          <c:showBubbleSize val="0"/>
        </c:dLbls>
        <c:gapWidth val="150"/>
        <c:shape val="box"/>
        <c:axId val="252955280"/>
        <c:axId val="1"/>
        <c:axId val="0"/>
      </c:bar3DChart>
      <c:catAx>
        <c:axId val="252955280"/>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955280"/>
        <c:crosses val="autoZero"/>
        <c:crossBetween val="between"/>
      </c:valAx>
      <c:spPr>
        <a:noFill/>
        <a:ln w="25400">
          <a:noFill/>
        </a:ln>
      </c:spPr>
    </c:plotArea>
    <c:legend>
      <c:legendPos val="r"/>
      <c:layout>
        <c:manualLayout>
          <c:xMode val="edge"/>
          <c:yMode val="edge"/>
          <c:x val="0.86985690348028533"/>
          <c:y val="0.26325847053209261"/>
          <c:w val="0.11674644482998942"/>
          <c:h val="0.55113815318539727"/>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医療費の推移</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stacked"/>
        <c:varyColors val="0"/>
        <c:ser>
          <c:idx val="0"/>
          <c:order val="0"/>
          <c:tx>
            <c:strRef>
              <c:f>'表03 医療費の推移 '!$X$9</c:f>
              <c:strCache>
                <c:ptCount val="1"/>
                <c:pt idx="0">
                  <c:v>一　　般</c:v>
                </c:pt>
              </c:strCache>
            </c:strRef>
          </c:tx>
          <c:spPr>
            <a:solidFill>
              <a:srgbClr val="4F81BD"/>
            </a:solidFill>
            <a:ln w="25400">
              <a:noFill/>
            </a:ln>
          </c:spPr>
          <c:invertIfNegative val="0"/>
          <c:cat>
            <c:strRef>
              <c:f>'表03 医療費の推移 '!$W$10:$W$14</c:f>
              <c:strCache>
                <c:ptCount val="5"/>
                <c:pt idx="0">
                  <c:v>29</c:v>
                </c:pt>
                <c:pt idx="1">
                  <c:v>30</c:v>
                </c:pt>
                <c:pt idx="2">
                  <c:v>元</c:v>
                </c:pt>
                <c:pt idx="3">
                  <c:v>２</c:v>
                </c:pt>
                <c:pt idx="4">
                  <c:v>３</c:v>
                </c:pt>
              </c:strCache>
            </c:strRef>
          </c:cat>
          <c:val>
            <c:numRef>
              <c:f>'表03 医療費の推移 '!$X$10:$X$14</c:f>
              <c:numCache>
                <c:formatCode>#,##0_);[Red]\(#,##0\)</c:formatCode>
                <c:ptCount val="5"/>
                <c:pt idx="0">
                  <c:v>1755.26377</c:v>
                </c:pt>
                <c:pt idx="1">
                  <c:v>1741.41533</c:v>
                </c:pt>
                <c:pt idx="2">
                  <c:v>1739.3303100000001</c:v>
                </c:pt>
                <c:pt idx="3">
                  <c:v>1673.5260599999999</c:v>
                </c:pt>
                <c:pt idx="4">
                  <c:v>1748.6619000000001</c:v>
                </c:pt>
              </c:numCache>
            </c:numRef>
          </c:val>
          <c:extLst>
            <c:ext xmlns:c16="http://schemas.microsoft.com/office/drawing/2014/chart" uri="{C3380CC4-5D6E-409C-BE32-E72D297353CC}">
              <c16:uniqueId val="{00000000-85D2-4D48-92CA-B32659FEDA55}"/>
            </c:ext>
          </c:extLst>
        </c:ser>
        <c:ser>
          <c:idx val="1"/>
          <c:order val="1"/>
          <c:tx>
            <c:strRef>
              <c:f>'表03 医療費の推移 '!$Y$9</c:f>
              <c:strCache>
                <c:ptCount val="1"/>
                <c:pt idx="0">
                  <c:v>退　　職</c:v>
                </c:pt>
              </c:strCache>
            </c:strRef>
          </c:tx>
          <c:spPr>
            <a:solidFill>
              <a:srgbClr val="FF0000"/>
            </a:solidFill>
            <a:ln w="25400">
              <a:noFill/>
            </a:ln>
          </c:spPr>
          <c:invertIfNegative val="0"/>
          <c:cat>
            <c:strRef>
              <c:f>'表03 医療費の推移 '!$W$10:$W$14</c:f>
              <c:strCache>
                <c:ptCount val="5"/>
                <c:pt idx="0">
                  <c:v>29</c:v>
                </c:pt>
                <c:pt idx="1">
                  <c:v>30</c:v>
                </c:pt>
                <c:pt idx="2">
                  <c:v>元</c:v>
                </c:pt>
                <c:pt idx="3">
                  <c:v>２</c:v>
                </c:pt>
                <c:pt idx="4">
                  <c:v>３</c:v>
                </c:pt>
              </c:strCache>
            </c:strRef>
          </c:cat>
          <c:val>
            <c:numRef>
              <c:f>'表03 医療費の推移 '!$Y$10:$Y$14</c:f>
              <c:numCache>
                <c:formatCode>#,##0_);[Red]\(#,##0\)</c:formatCode>
                <c:ptCount val="5"/>
                <c:pt idx="0">
                  <c:v>40.062460000000002</c:v>
                </c:pt>
                <c:pt idx="1">
                  <c:v>16.65305</c:v>
                </c:pt>
                <c:pt idx="2">
                  <c:v>3.8332299999999999</c:v>
                </c:pt>
                <c:pt idx="3">
                  <c:v>3.7650000000000003E-2</c:v>
                </c:pt>
                <c:pt idx="4">
                  <c:v>0</c:v>
                </c:pt>
              </c:numCache>
            </c:numRef>
          </c:val>
          <c:extLst>
            <c:ext xmlns:c16="http://schemas.microsoft.com/office/drawing/2014/chart" uri="{C3380CC4-5D6E-409C-BE32-E72D297353CC}">
              <c16:uniqueId val="{00000001-85D2-4D48-92CA-B32659FEDA55}"/>
            </c:ext>
          </c:extLst>
        </c:ser>
        <c:dLbls>
          <c:showLegendKey val="0"/>
          <c:showVal val="0"/>
          <c:showCatName val="0"/>
          <c:showSerName val="0"/>
          <c:showPercent val="0"/>
          <c:showBubbleSize val="0"/>
        </c:dLbls>
        <c:gapWidth val="150"/>
        <c:shape val="box"/>
        <c:axId val="252959440"/>
        <c:axId val="1"/>
        <c:axId val="0"/>
      </c:bar3DChart>
      <c:catAx>
        <c:axId val="252959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93718810876291192"/>
              <c:y val="0.79216291774603098"/>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ja-JP" altLang="en-US"/>
                  <a:t>億円</a:t>
                </a:r>
              </a:p>
            </c:rich>
          </c:tx>
          <c:layout>
            <c:manualLayout>
              <c:xMode val="edge"/>
              <c:yMode val="edge"/>
              <c:x val="7.4560708497716371E-2"/>
              <c:y val="6.41695520958903E-2"/>
            </c:manualLayout>
          </c:layout>
          <c:overlay val="0"/>
          <c:spPr>
            <a:noFill/>
            <a:ln w="25400">
              <a:noFill/>
            </a:ln>
          </c:spPr>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2959440"/>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一人当たり医療費の推移</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0.14382175594827257"/>
          <c:y val="9.0925311324637506E-2"/>
          <c:w val="0.83065677363166812"/>
          <c:h val="0.78104531309388969"/>
        </c:manualLayout>
      </c:layout>
      <c:bar3DChart>
        <c:barDir val="col"/>
        <c:grouping val="clustered"/>
        <c:varyColors val="0"/>
        <c:ser>
          <c:idx val="0"/>
          <c:order val="0"/>
          <c:tx>
            <c:strRef>
              <c:f>'表04　1人当たり医療費の推移'!$P$8</c:f>
              <c:strCache>
                <c:ptCount val="1"/>
                <c:pt idx="0">
                  <c:v>全　　体</c:v>
                </c:pt>
              </c:strCache>
            </c:strRef>
          </c:tx>
          <c:spPr>
            <a:solidFill>
              <a:srgbClr val="4F81BD"/>
            </a:solidFill>
            <a:ln w="25400">
              <a:noFill/>
            </a:ln>
          </c:spPr>
          <c:invertIfNegative val="0"/>
          <c:cat>
            <c:strRef>
              <c:f>'表04　1人当たり医療費の推移'!$O$9:$O$13</c:f>
              <c:strCache>
                <c:ptCount val="5"/>
                <c:pt idx="0">
                  <c:v>29</c:v>
                </c:pt>
                <c:pt idx="1">
                  <c:v>30</c:v>
                </c:pt>
                <c:pt idx="2">
                  <c:v>元</c:v>
                </c:pt>
                <c:pt idx="3">
                  <c:v>２</c:v>
                </c:pt>
                <c:pt idx="4">
                  <c:v>3</c:v>
                </c:pt>
              </c:strCache>
            </c:strRef>
          </c:cat>
          <c:val>
            <c:numRef>
              <c:f>'表04　1人当たり医療費の推移'!$P$9:$P$13</c:f>
              <c:numCache>
                <c:formatCode>#,##0_);[Red]\(#,##0\)</c:formatCode>
                <c:ptCount val="5"/>
                <c:pt idx="0">
                  <c:v>340965</c:v>
                </c:pt>
                <c:pt idx="1">
                  <c:v>347912.58243208745</c:v>
                </c:pt>
                <c:pt idx="2">
                  <c:v>358433</c:v>
                </c:pt>
                <c:pt idx="3">
                  <c:v>352194</c:v>
                </c:pt>
                <c:pt idx="4">
                  <c:v>374228.36342799664</c:v>
                </c:pt>
              </c:numCache>
            </c:numRef>
          </c:val>
          <c:extLst>
            <c:ext xmlns:c16="http://schemas.microsoft.com/office/drawing/2014/chart" uri="{C3380CC4-5D6E-409C-BE32-E72D297353CC}">
              <c16:uniqueId val="{00000000-25E4-4A9D-AD11-FE55CCD21E12}"/>
            </c:ext>
          </c:extLst>
        </c:ser>
        <c:ser>
          <c:idx val="1"/>
          <c:order val="1"/>
          <c:tx>
            <c:strRef>
              <c:f>'表04　1人当たり医療費の推移'!$Q$8</c:f>
              <c:strCache>
                <c:ptCount val="1"/>
                <c:pt idx="0">
                  <c:v>一　　般</c:v>
                </c:pt>
              </c:strCache>
            </c:strRef>
          </c:tx>
          <c:spPr>
            <a:solidFill>
              <a:srgbClr val="C0504D"/>
            </a:solidFill>
            <a:ln w="25400">
              <a:noFill/>
            </a:ln>
          </c:spPr>
          <c:invertIfNegative val="0"/>
          <c:cat>
            <c:strRef>
              <c:f>'表04　1人当たり医療費の推移'!$O$9:$O$13</c:f>
              <c:strCache>
                <c:ptCount val="5"/>
                <c:pt idx="0">
                  <c:v>29</c:v>
                </c:pt>
                <c:pt idx="1">
                  <c:v>30</c:v>
                </c:pt>
                <c:pt idx="2">
                  <c:v>元</c:v>
                </c:pt>
                <c:pt idx="3">
                  <c:v>２</c:v>
                </c:pt>
                <c:pt idx="4">
                  <c:v>3</c:v>
                </c:pt>
              </c:strCache>
            </c:strRef>
          </c:cat>
          <c:val>
            <c:numRef>
              <c:f>'表04　1人当たり医療費の推移'!$Q$9:$Q$13</c:f>
              <c:numCache>
                <c:formatCode>#,##0_);[Red]\(#,##0\)</c:formatCode>
                <c:ptCount val="5"/>
                <c:pt idx="0">
                  <c:v>340001</c:v>
                </c:pt>
                <c:pt idx="1">
                  <c:v>347393.04530193645</c:v>
                </c:pt>
                <c:pt idx="2">
                  <c:v>358212</c:v>
                </c:pt>
                <c:pt idx="3">
                  <c:v>352188</c:v>
                </c:pt>
                <c:pt idx="4">
                  <c:v>374229.43997902714</c:v>
                </c:pt>
              </c:numCache>
            </c:numRef>
          </c:val>
          <c:extLst>
            <c:ext xmlns:c16="http://schemas.microsoft.com/office/drawing/2014/chart" uri="{C3380CC4-5D6E-409C-BE32-E72D297353CC}">
              <c16:uniqueId val="{00000001-25E4-4A9D-AD11-FE55CCD21E12}"/>
            </c:ext>
          </c:extLst>
        </c:ser>
        <c:ser>
          <c:idx val="2"/>
          <c:order val="2"/>
          <c:tx>
            <c:strRef>
              <c:f>'表04　1人当たり医療費の推移'!$R$8</c:f>
              <c:strCache>
                <c:ptCount val="1"/>
                <c:pt idx="0">
                  <c:v>退　　職</c:v>
                </c:pt>
              </c:strCache>
            </c:strRef>
          </c:tx>
          <c:spPr>
            <a:solidFill>
              <a:srgbClr val="9BBB59"/>
            </a:solidFill>
            <a:ln w="25400">
              <a:noFill/>
            </a:ln>
          </c:spPr>
          <c:invertIfNegative val="0"/>
          <c:cat>
            <c:strRef>
              <c:f>'表04　1人当たり医療費の推移'!$O$9:$O$13</c:f>
              <c:strCache>
                <c:ptCount val="5"/>
                <c:pt idx="0">
                  <c:v>29</c:v>
                </c:pt>
                <c:pt idx="1">
                  <c:v>30</c:v>
                </c:pt>
                <c:pt idx="2">
                  <c:v>元</c:v>
                </c:pt>
                <c:pt idx="3">
                  <c:v>２</c:v>
                </c:pt>
                <c:pt idx="4">
                  <c:v>3</c:v>
                </c:pt>
              </c:strCache>
            </c:strRef>
          </c:cat>
          <c:val>
            <c:numRef>
              <c:f>'表04　1人当たり医療費の推移'!$R$9:$R$13</c:f>
              <c:numCache>
                <c:formatCode>#,##0_);[Red]\(#,##0\)</c:formatCode>
                <c:ptCount val="5"/>
                <c:pt idx="0">
                  <c:v>389372</c:v>
                </c:pt>
                <c:pt idx="1">
                  <c:v>412408.39524517086</c:v>
                </c:pt>
                <c:pt idx="2">
                  <c:v>497822</c:v>
                </c:pt>
                <c:pt idx="3">
                  <c:v>1255119</c:v>
                </c:pt>
                <c:pt idx="4">
                  <c:v>0</c:v>
                </c:pt>
              </c:numCache>
            </c:numRef>
          </c:val>
          <c:extLst>
            <c:ext xmlns:c16="http://schemas.microsoft.com/office/drawing/2014/chart" uri="{C3380CC4-5D6E-409C-BE32-E72D297353CC}">
              <c16:uniqueId val="{00000002-25E4-4A9D-AD11-FE55CCD21E12}"/>
            </c:ext>
          </c:extLst>
        </c:ser>
        <c:dLbls>
          <c:showLegendKey val="0"/>
          <c:showVal val="0"/>
          <c:showCatName val="0"/>
          <c:showSerName val="0"/>
          <c:showPercent val="0"/>
          <c:showBubbleSize val="0"/>
        </c:dLbls>
        <c:gapWidth val="150"/>
        <c:shape val="box"/>
        <c:axId val="252964016"/>
        <c:axId val="1"/>
        <c:axId val="0"/>
      </c:bar3DChart>
      <c:catAx>
        <c:axId val="252964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94128668049696529"/>
              <c:y val="0.87496536190187757"/>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円</a:t>
                </a:r>
              </a:p>
            </c:rich>
          </c:tx>
          <c:layout>
            <c:manualLayout>
              <c:xMode val="edge"/>
              <c:yMode val="edge"/>
              <c:x val="0.10304040349510669"/>
              <c:y val="5.4935077225923681E-2"/>
            </c:manualLayout>
          </c:layout>
          <c:overlay val="0"/>
          <c:spPr>
            <a:noFill/>
            <a:ln w="25400">
              <a:noFill/>
            </a:ln>
          </c:spPr>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296401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0-11C3-4BE5-87F3-A5521F6209A2}"/>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1-11C3-4BE5-87F3-A5521F6209A2}"/>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2-11C3-4BE5-87F3-A5521F6209A2}"/>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3-11C3-4BE5-87F3-A5521F6209A2}"/>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4-11C3-4BE5-87F3-A5521F6209A2}"/>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5-11C3-4BE5-87F3-A5521F6209A2}"/>
              </c:ext>
            </c:extLst>
          </c:dPt>
          <c:dPt>
            <c:idx val="6"/>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6-11C3-4BE5-87F3-A5521F6209A2}"/>
              </c:ext>
            </c:extLst>
          </c:dPt>
          <c:dPt>
            <c:idx val="7"/>
            <c:bubble3D val="0"/>
            <c:spPr>
              <a:blipFill dpi="0" rotWithShape="0">
                <a:blip xmlns:r="http://schemas.openxmlformats.org/officeDocument/2006/relationships" r:embed="rId5"/>
                <a:srcRect/>
                <a:tile tx="0" ty="0" sx="100000" sy="100000" flip="none" algn="tl"/>
              </a:blipFill>
              <a:ln w="12700">
                <a:solidFill>
                  <a:srgbClr val="000000"/>
                </a:solidFill>
                <a:prstDash val="solid"/>
              </a:ln>
            </c:spPr>
            <c:extLst>
              <c:ext xmlns:c16="http://schemas.microsoft.com/office/drawing/2014/chart" uri="{C3380CC4-5D6E-409C-BE32-E72D297353CC}">
                <c16:uniqueId val="{00000007-11C3-4BE5-87F3-A5521F6209A2}"/>
              </c:ext>
            </c:extLst>
          </c:dPt>
          <c:dPt>
            <c:idx val="8"/>
            <c:bubble3D val="0"/>
            <c:spPr>
              <a:blipFill dpi="0" rotWithShape="0">
                <a:blip xmlns:r="http://schemas.openxmlformats.org/officeDocument/2006/relationships" r:embed="rId6"/>
                <a:srcRect/>
                <a:tile tx="0" ty="0" sx="100000" sy="100000" flip="none" algn="tl"/>
              </a:blipFill>
              <a:ln w="12700">
                <a:solidFill>
                  <a:srgbClr val="000000"/>
                </a:solidFill>
                <a:prstDash val="solid"/>
              </a:ln>
            </c:spPr>
            <c:extLst>
              <c:ext xmlns:c16="http://schemas.microsoft.com/office/drawing/2014/chart" uri="{C3380CC4-5D6E-409C-BE32-E72D297353CC}">
                <c16:uniqueId val="{00000008-11C3-4BE5-87F3-A5521F6209A2}"/>
              </c:ext>
            </c:extLst>
          </c:dPt>
          <c:dLbls>
            <c:dLbl>
              <c:idx val="0"/>
              <c:layout>
                <c:manualLayout>
                  <c:x val="-0.13702764894114264"/>
                  <c:y val="0.186117467581998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国保料（税）</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41,168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19.6%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1C3-4BE5-87F3-A5521F6209A2}"/>
                </c:ext>
              </c:extLst>
            </c:dLbl>
            <c:dLbl>
              <c:idx val="1"/>
              <c:delete val="1"/>
              <c:extLst>
                <c:ext xmlns:c15="http://schemas.microsoft.com/office/drawing/2012/chart" uri="{CE6537A1-D6FC-4f65-9D91-7224C49458BB}"/>
                <c:ext xmlns:c16="http://schemas.microsoft.com/office/drawing/2014/chart" uri="{C3380CC4-5D6E-409C-BE32-E72D297353CC}">
                  <c16:uniqueId val="{00000001-11C3-4BE5-87F3-A5521F6209A2}"/>
                </c:ext>
              </c:extLst>
            </c:dLbl>
            <c:dLbl>
              <c:idx val="2"/>
              <c:delete val="1"/>
              <c:extLst>
                <c:ext xmlns:c15="http://schemas.microsoft.com/office/drawing/2012/chart" uri="{CE6537A1-D6FC-4f65-9D91-7224C49458BB}"/>
                <c:ext xmlns:c16="http://schemas.microsoft.com/office/drawing/2014/chart" uri="{C3380CC4-5D6E-409C-BE32-E72D297353CC}">
                  <c16:uniqueId val="{00000002-11C3-4BE5-87F3-A5521F6209A2}"/>
                </c:ext>
              </c:extLst>
            </c:dLbl>
            <c:dLbl>
              <c:idx val="3"/>
              <c:delete val="1"/>
              <c:extLst>
                <c:ext xmlns:c15="http://schemas.microsoft.com/office/drawing/2012/chart" uri="{CE6537A1-D6FC-4f65-9D91-7224C49458BB}"/>
                <c:ext xmlns:c16="http://schemas.microsoft.com/office/drawing/2014/chart" uri="{C3380CC4-5D6E-409C-BE32-E72D297353CC}">
                  <c16:uniqueId val="{00000003-11C3-4BE5-87F3-A5521F6209A2}"/>
                </c:ext>
              </c:extLst>
            </c:dLbl>
            <c:dLbl>
              <c:idx val="4"/>
              <c:layout>
                <c:manualLayout>
                  <c:x val="3.6566218696347165E-2"/>
                  <c:y val="-6.0646530038248686E-2"/>
                </c:manualLayout>
              </c:layout>
              <c:tx>
                <c:rich>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r>
                      <a:rPr lang="ja-JP" altLang="en-US" sz="800"/>
                      <a:t>国庫支出金</a:t>
                    </a:r>
                  </a:p>
                  <a:p>
                    <a:pPr>
                      <a:defRPr sz="800" b="0" i="0" u="none" strike="noStrike" baseline="0">
                        <a:solidFill>
                          <a:srgbClr val="000000"/>
                        </a:solidFill>
                        <a:latin typeface="ＭＳ Ｐゴシック"/>
                        <a:ea typeface="ＭＳ Ｐゴシック"/>
                        <a:cs typeface="ＭＳ Ｐゴシック"/>
                      </a:defRPr>
                    </a:pPr>
                    <a:r>
                      <a:rPr lang="en-US" altLang="ja-JP" sz="800"/>
                      <a:t>108</a:t>
                    </a:r>
                  </a:p>
                  <a:p>
                    <a:pPr>
                      <a:defRPr sz="800" b="0" i="0" u="none" strike="noStrike" baseline="0">
                        <a:solidFill>
                          <a:srgbClr val="000000"/>
                        </a:solidFill>
                        <a:latin typeface="ＭＳ Ｐゴシック"/>
                        <a:ea typeface="ＭＳ Ｐゴシック"/>
                        <a:cs typeface="ＭＳ Ｐゴシック"/>
                      </a:defRPr>
                    </a:pPr>
                    <a:r>
                      <a:rPr lang="en-US" altLang="ja-JP" sz="800"/>
                      <a:t>0.1%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1C3-4BE5-87F3-A5521F6209A2}"/>
                </c:ext>
              </c:extLst>
            </c:dLbl>
            <c:dLbl>
              <c:idx val="5"/>
              <c:layout>
                <c:manualLayout>
                  <c:x val="-0.10381602128501061"/>
                  <c:y val="9.144981591259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県支出金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145,931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69.5%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1C3-4BE5-87F3-A5521F6209A2}"/>
                </c:ext>
              </c:extLst>
            </c:dLbl>
            <c:dLbl>
              <c:idx val="6"/>
              <c:layout>
                <c:manualLayout>
                  <c:x val="-0.1208237155287096"/>
                  <c:y val="2.39828945866892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保険基盤安定を除く</a:t>
                    </a:r>
                  </a:p>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4,059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1C3-4BE5-87F3-A5521F6209A2}"/>
                </c:ext>
              </c:extLst>
            </c:dLbl>
            <c:dLbl>
              <c:idx val="7"/>
              <c:layout>
                <c:manualLayout>
                  <c:x val="5.2645705245748388E-2"/>
                  <c:y val="-4.0781755827432327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保険基盤安定</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繰入金</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10,079</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4.8%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1C3-4BE5-87F3-A5521F6209A2}"/>
                </c:ext>
              </c:extLst>
            </c:dLbl>
            <c:dLbl>
              <c:idx val="8"/>
              <c:layout>
                <c:manualLayout>
                  <c:x val="8.7862330564843771E-2"/>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5,516</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4.1%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1C3-4BE5-87F3-A5521F6209A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1"/>
            <c:showPercent val="1"/>
            <c:showBubbleSize val="0"/>
            <c:showLeaderLines val="1"/>
            <c:extLst>
              <c:ext xmlns:c15="http://schemas.microsoft.com/office/drawing/2012/chart" uri="{CE6537A1-D6FC-4f65-9D91-7224C49458BB}"/>
            </c:extLst>
          </c:dLbls>
          <c:cat>
            <c:strRef>
              <c:f>収支構成比!$O$3:$W$3</c:f>
              <c:strCache>
                <c:ptCount val="9"/>
                <c:pt idx="0">
                  <c:v>国保料（税）</c:v>
                </c:pt>
                <c:pt idx="1">
                  <c:v>国庫支出金</c:v>
                </c:pt>
                <c:pt idx="2">
                  <c:v>前期高齢者交付金</c:v>
                </c:pt>
                <c:pt idx="3">
                  <c:v>共同事業交付金</c:v>
                </c:pt>
                <c:pt idx="4">
                  <c:v>療養給付費交付金</c:v>
                </c:pt>
                <c:pt idx="5">
                  <c:v>県支出金</c:v>
                </c:pt>
                <c:pt idx="7">
                  <c:v>基盤分</c:v>
                </c:pt>
                <c:pt idx="8">
                  <c:v>その他</c:v>
                </c:pt>
              </c:strCache>
            </c:strRef>
          </c:cat>
          <c:val>
            <c:numRef>
              <c:f>収支構成比!$O$5:$W$5</c:f>
              <c:numCache>
                <c:formatCode>General</c:formatCode>
                <c:ptCount val="9"/>
                <c:pt idx="0">
                  <c:v>19.600000000000001</c:v>
                </c:pt>
                <c:pt idx="1">
                  <c:v>0.1</c:v>
                </c:pt>
                <c:pt idx="2">
                  <c:v>0</c:v>
                </c:pt>
                <c:pt idx="3">
                  <c:v>0</c:v>
                </c:pt>
                <c:pt idx="4">
                  <c:v>0</c:v>
                </c:pt>
                <c:pt idx="5" formatCode="0.0">
                  <c:v>69.5</c:v>
                </c:pt>
                <c:pt idx="6">
                  <c:v>1.9</c:v>
                </c:pt>
                <c:pt idx="7">
                  <c:v>4.8</c:v>
                </c:pt>
                <c:pt idx="8">
                  <c:v>4.0999999999999943</c:v>
                </c:pt>
              </c:numCache>
            </c:numRef>
          </c:val>
          <c:extLst>
            <c:ext xmlns:c16="http://schemas.microsoft.com/office/drawing/2014/chart" uri="{C3380CC4-5D6E-409C-BE32-E72D297353CC}">
              <c16:uniqueId val="{00000009-11C3-4BE5-87F3-A5521F6209A2}"/>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0-A692-45B7-8C8D-0B8B7974F4A2}"/>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1-A692-45B7-8C8D-0B8B7974F4A2}"/>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2-A692-45B7-8C8D-0B8B7974F4A2}"/>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3-A692-45B7-8C8D-0B8B7974F4A2}"/>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4-A692-45B7-8C8D-0B8B7974F4A2}"/>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5-A692-45B7-8C8D-0B8B7974F4A2}"/>
              </c:ext>
            </c:extLst>
          </c:dPt>
          <c:dLbls>
            <c:dLbl>
              <c:idx val="0"/>
              <c:layout>
                <c:manualLayout>
                  <c:x val="-0.16032992831541218"/>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143,790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70.2%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692-45B7-8C8D-0B8B7974F4A2}"/>
                </c:ext>
              </c:extLst>
            </c:dLbl>
            <c:dLbl>
              <c:idx val="1"/>
              <c:layout>
                <c:manualLayout>
                  <c:x val="-5.7329463509894034E-2"/>
                  <c:y val="5.4607608638720578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国民健康保険事業費納付金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51,377</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25.1%</a:t>
                    </a:r>
                    <a:endParaRPr lang="ja-JP" altLang="en-US" sz="1000" b="0" i="0" u="none" strike="noStrike" baseline="0">
                      <a:solidFill>
                        <a:srgbClr val="FFFFFF"/>
                      </a:solidFill>
                      <a:latin typeface="ＭＳ Ｐゴシック"/>
                      <a:ea typeface="ＭＳ Ｐゴシック"/>
                    </a:endParaRP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692-45B7-8C8D-0B8B7974F4A2}"/>
                </c:ext>
              </c:extLst>
            </c:dLbl>
            <c:dLbl>
              <c:idx val="2"/>
              <c:delete val="1"/>
              <c:extLst>
                <c:ext xmlns:c15="http://schemas.microsoft.com/office/drawing/2012/chart" uri="{CE6537A1-D6FC-4f65-9D91-7224C49458BB}"/>
                <c:ext xmlns:c16="http://schemas.microsoft.com/office/drawing/2014/chart" uri="{C3380CC4-5D6E-409C-BE32-E72D297353CC}">
                  <c16:uniqueId val="{00000002-A692-45B7-8C8D-0B8B7974F4A2}"/>
                </c:ext>
              </c:extLst>
            </c:dLbl>
            <c:dLbl>
              <c:idx val="3"/>
              <c:layout>
                <c:manualLayout>
                  <c:x val="-0.18834645669291342"/>
                  <c:y val="5.0549010623289238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保健事業費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2,184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692-45B7-8C8D-0B8B7974F4A2}"/>
                </c:ext>
              </c:extLst>
            </c:dLbl>
            <c:dLbl>
              <c:idx val="4"/>
              <c:layout>
                <c:manualLayout>
                  <c:x val="-2.5666555948496556E-2"/>
                  <c:y val="3.0579638494652181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総務費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2,293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692-45B7-8C8D-0B8B7974F4A2}"/>
                </c:ext>
              </c:extLst>
            </c:dLbl>
            <c:dLbl>
              <c:idx val="5"/>
              <c:layout>
                <c:manualLayout>
                  <c:x val="7.1989996287684876E-2"/>
                  <c:y val="0"/>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5,092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692-45B7-8C8D-0B8B7974F4A2}"/>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692-45B7-8C8D-0B8B7974F4A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収支構成比!$O$9:$T$9</c:f>
              <c:strCache>
                <c:ptCount val="6"/>
                <c:pt idx="0">
                  <c:v>保険給付費</c:v>
                </c:pt>
                <c:pt idx="1">
                  <c:v>国民健康保険事業費納付金</c:v>
                </c:pt>
                <c:pt idx="2">
                  <c:v>保健事業費</c:v>
                </c:pt>
                <c:pt idx="3">
                  <c:v>介護納付金</c:v>
                </c:pt>
                <c:pt idx="4">
                  <c:v>総務費</c:v>
                </c:pt>
                <c:pt idx="5">
                  <c:v>そ  の  他</c:v>
                </c:pt>
              </c:strCache>
            </c:strRef>
          </c:cat>
          <c:val>
            <c:numRef>
              <c:f>収支構成比!$O$11:$T$11</c:f>
              <c:numCache>
                <c:formatCode>#,##0.0;[Red]\-#,##0.0</c:formatCode>
                <c:ptCount val="6"/>
                <c:pt idx="0">
                  <c:v>70.2</c:v>
                </c:pt>
                <c:pt idx="1">
                  <c:v>25.1</c:v>
                </c:pt>
                <c:pt idx="2">
                  <c:v>1.1000000000000001</c:v>
                </c:pt>
                <c:pt idx="3">
                  <c:v>0</c:v>
                </c:pt>
                <c:pt idx="4">
                  <c:v>1.1000000000000001</c:v>
                </c:pt>
                <c:pt idx="5">
                  <c:v>2.5</c:v>
                </c:pt>
              </c:numCache>
            </c:numRef>
          </c:val>
          <c:extLst>
            <c:ext xmlns:c16="http://schemas.microsoft.com/office/drawing/2014/chart" uri="{C3380CC4-5D6E-409C-BE32-E72D297353CC}">
              <c16:uniqueId val="{00000007-A692-45B7-8C8D-0B8B7974F4A2}"/>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9651366694075E-2"/>
          <c:y val="1.3544018058690745E-2"/>
          <c:w val="0.93188537687581641"/>
          <c:h val="0.87810383747178333"/>
        </c:manualLayout>
      </c:layout>
      <c:barChart>
        <c:barDir val="bar"/>
        <c:grouping val="percentStacked"/>
        <c:varyColors val="0"/>
        <c:ser>
          <c:idx val="1"/>
          <c:order val="0"/>
          <c:tx>
            <c:strRef>
              <c:f>科目別構成比!$M$11</c:f>
              <c:strCache>
                <c:ptCount val="1"/>
                <c:pt idx="0">
                  <c:v>国保料（税）</c:v>
                </c:pt>
              </c:strCache>
            </c:strRef>
          </c:tx>
          <c:spPr>
            <a:solidFill>
              <a:srgbClr val="9933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科目別構成比!$M$12:$M$16</c:f>
            </c:numRef>
          </c:val>
          <c:extLst>
            <c:ext xmlns:c16="http://schemas.microsoft.com/office/drawing/2014/chart" uri="{C3380CC4-5D6E-409C-BE32-E72D297353CC}">
              <c16:uniqueId val="{00000000-07D7-4FF0-8972-E90E91B2D91A}"/>
            </c:ext>
          </c:extLst>
        </c:ser>
        <c:ser>
          <c:idx val="2"/>
          <c:order val="1"/>
          <c:tx>
            <c:strRef>
              <c:f>科目別構成比!$N$11</c:f>
              <c:strCache>
                <c:ptCount val="1"/>
                <c:pt idx="0">
                  <c:v>国庫支出金</c:v>
                </c:pt>
              </c:strCache>
            </c:strRef>
          </c:tx>
          <c:spPr>
            <a:solidFill>
              <a:srgbClr val="FFFFCC"/>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Ref>
          </c:val>
          <c:extLst>
            <c:ext xmlns:c16="http://schemas.microsoft.com/office/drawing/2014/chart" uri="{C3380CC4-5D6E-409C-BE32-E72D297353CC}">
              <c16:uniqueId val="{00000001-07D7-4FF0-8972-E90E91B2D91A}"/>
            </c:ext>
          </c:extLst>
        </c:ser>
        <c:ser>
          <c:idx val="3"/>
          <c:order val="2"/>
          <c:tx>
            <c:strRef>
              <c:f>科目別構成比!$O$11</c:f>
              <c:strCache>
                <c:ptCount val="1"/>
                <c:pt idx="0">
                  <c:v>療給交付金</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2399243757904612E-3"/>
                  <c:y val="-6.644081453700903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D7-4FF0-8972-E90E91B2D91A}"/>
                </c:ext>
              </c:extLst>
            </c:dLbl>
            <c:dLbl>
              <c:idx val="1"/>
              <c:layout>
                <c:manualLayout>
                  <c:x val="-4.4426187427076443E-3"/>
                  <c:y val="-6.01202727762867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D7-4FF0-8972-E90E91B2D91A}"/>
                </c:ext>
              </c:extLst>
            </c:dLbl>
            <c:dLbl>
              <c:idx val="2"/>
              <c:layout>
                <c:manualLayout>
                  <c:x val="-3.3703339787592213E-3"/>
                  <c:y val="-5.83144037017946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D7-4FF0-8972-E90E91B2D91A}"/>
                </c:ext>
              </c:extLst>
            </c:dLbl>
            <c:dLbl>
              <c:idx val="3"/>
              <c:layout>
                <c:manualLayout>
                  <c:x val="-4.6491363761121812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D7-4FF0-8972-E90E91B2D91A}"/>
                </c:ext>
              </c:extLst>
            </c:dLbl>
            <c:dLbl>
              <c:idx val="4"/>
              <c:layout>
                <c:manualLayout>
                  <c:x val="-3.4326067217795154E-3"/>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D7-4FF0-8972-E90E91B2D91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科目別構成比!$O$12:$O$16</c:f>
            </c:numRef>
          </c:val>
          <c:extLst>
            <c:ext xmlns:c16="http://schemas.microsoft.com/office/drawing/2014/chart" uri="{C3380CC4-5D6E-409C-BE32-E72D297353CC}">
              <c16:uniqueId val="{00000007-07D7-4FF0-8972-E90E91B2D91A}"/>
            </c:ext>
          </c:extLst>
        </c:ser>
        <c:ser>
          <c:idx val="4"/>
          <c:order val="3"/>
          <c:tx>
            <c:strRef>
              <c:f>科目別構成比!$P$11</c:f>
              <c:strCache>
                <c:ptCount val="1"/>
                <c:pt idx="0">
                  <c:v>共同事業交付金</c:v>
                </c:pt>
              </c:strCache>
            </c:strRef>
          </c:tx>
          <c:spPr>
            <a:solidFill>
              <a:srgbClr val="6600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科目別構成比!$P$12:$P$16</c:f>
            </c:numRef>
          </c:val>
          <c:extLst>
            <c:ext xmlns:c16="http://schemas.microsoft.com/office/drawing/2014/chart" uri="{C3380CC4-5D6E-409C-BE32-E72D297353CC}">
              <c16:uniqueId val="{00000008-07D7-4FF0-8972-E90E91B2D91A}"/>
            </c:ext>
          </c:extLst>
        </c:ser>
        <c:ser>
          <c:idx val="5"/>
          <c:order val="4"/>
          <c:tx>
            <c:strRef>
              <c:f>科目別構成比!$Q$11</c:f>
              <c:strCache>
                <c:ptCount val="1"/>
                <c:pt idx="0">
                  <c:v>繰入金</c:v>
                </c:pt>
              </c:strCache>
            </c:strRef>
          </c:tx>
          <c:spPr>
            <a:solidFill>
              <a:srgbClr val="FF8080"/>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Ref>
          </c:val>
          <c:extLst>
            <c:ext xmlns:c16="http://schemas.microsoft.com/office/drawing/2014/chart" uri="{C3380CC4-5D6E-409C-BE32-E72D297353CC}">
              <c16:uniqueId val="{00000009-07D7-4FF0-8972-E90E91B2D91A}"/>
            </c:ext>
          </c:extLst>
        </c:ser>
        <c:ser>
          <c:idx val="6"/>
          <c:order val="5"/>
          <c:tx>
            <c:strRef>
              <c:f>科目別構成比!$R$11</c:f>
              <c:strCache>
                <c:ptCount val="1"/>
                <c:pt idx="0">
                  <c:v>繰越金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7D7-4FF0-8972-E90E91B2D91A}"/>
                </c:ext>
              </c:extLst>
            </c:dLbl>
            <c:dLbl>
              <c:idx val="1"/>
              <c:layout>
                <c:manualLayout>
                  <c:x val="2.2743444521229096E-3"/>
                  <c:y val="-6.237760911940181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D7-4FF0-8972-E90E91B2D91A}"/>
                </c:ext>
              </c:extLst>
            </c:dLbl>
            <c:dLbl>
              <c:idx val="2"/>
              <c:layout>
                <c:manualLayout>
                  <c:x val="2.3886127772779174E-3"/>
                  <c:y val="-6.282907638802488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D7-4FF0-8972-E90E91B2D91A}"/>
                </c:ext>
              </c:extLst>
            </c:dLbl>
            <c:dLbl>
              <c:idx val="3"/>
              <c:layout>
                <c:manualLayout>
                  <c:x val="1.8361445118410845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D7-4FF0-8972-E90E91B2D91A}"/>
                </c:ext>
              </c:extLst>
            </c:dLbl>
            <c:dLbl>
              <c:idx val="4"/>
              <c:layout>
                <c:manualLayout>
                  <c:x val="-5.706005729396007E-4"/>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D7-4FF0-8972-E90E91B2D91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科目別構成比!$R$12:$R$16</c:f>
            </c:numRef>
          </c:val>
          <c:extLst>
            <c:ext xmlns:c16="http://schemas.microsoft.com/office/drawing/2014/chart" uri="{C3380CC4-5D6E-409C-BE32-E72D297353CC}">
              <c16:uniqueId val="{0000000F-07D7-4FF0-8972-E90E91B2D91A}"/>
            </c:ext>
          </c:extLst>
        </c:ser>
        <c:ser>
          <c:idx val="7"/>
          <c:order val="6"/>
          <c:tx>
            <c:strRef>
              <c:f>科目別構成比!$S$11</c:f>
              <c:strCache>
                <c:ptCount val="1"/>
                <c:pt idx="0">
                  <c:v>前期高齢者交付金</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科目別構成比!$S$12:$S$16</c:f>
            </c:numRef>
          </c:val>
          <c:extLst>
            <c:ext xmlns:c16="http://schemas.microsoft.com/office/drawing/2014/chart" uri="{C3380CC4-5D6E-409C-BE32-E72D297353CC}">
              <c16:uniqueId val="{00000010-07D7-4FF0-8972-E90E91B2D91A}"/>
            </c:ext>
          </c:extLst>
        </c:ser>
        <c:ser>
          <c:idx val="8"/>
          <c:order val="7"/>
          <c:tx>
            <c:strRef>
              <c:f>科目別構成比!$T$11</c:f>
              <c:strCache>
                <c:ptCount val="1"/>
                <c:pt idx="0">
                  <c:v>県支出金</c:v>
                </c:pt>
              </c:strCache>
            </c:strRef>
          </c:tx>
          <c:spPr>
            <a:solidFill>
              <a:srgbClr val="000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科目別構成比!$U$12:$U$16</c:f>
            </c:numRef>
          </c:val>
          <c:extLst>
            <c:ext xmlns:c16="http://schemas.microsoft.com/office/drawing/2014/chart" uri="{C3380CC4-5D6E-409C-BE32-E72D297353CC}">
              <c16:uniqueId val="{00000011-07D7-4FF0-8972-E90E91B2D91A}"/>
            </c:ext>
          </c:extLst>
        </c:ser>
        <c:dLbls>
          <c:showLegendKey val="0"/>
          <c:showVal val="0"/>
          <c:showCatName val="0"/>
          <c:showSerName val="0"/>
          <c:showPercent val="0"/>
          <c:showBubbleSize val="0"/>
        </c:dLbls>
        <c:gapWidth val="150"/>
        <c:overlap val="100"/>
        <c:axId val="252964848"/>
        <c:axId val="1"/>
      </c:barChart>
      <c:catAx>
        <c:axId val="2529648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1"/>
        <c:axPos val="b"/>
        <c:majorGridlines>
          <c:spPr>
            <a:ln w="3175">
              <a:solidFill>
                <a:srgbClr val="000000"/>
              </a:solidFill>
              <a:prstDash val="solid"/>
            </a:ln>
          </c:spPr>
        </c:majorGridlines>
        <c:numFmt formatCode="0%" sourceLinked="1"/>
        <c:majorTickMark val="out"/>
        <c:minorTickMark val="none"/>
        <c:tickLblPos val="nextTo"/>
        <c:crossAx val="252964848"/>
        <c:crosses val="autoZero"/>
        <c:crossBetween val="between"/>
      </c:valAx>
      <c:spPr>
        <a:solidFill>
          <a:srgbClr val="C0C0C0"/>
        </a:solidFill>
        <a:ln w="12700">
          <a:solidFill>
            <a:srgbClr val="808080"/>
          </a:solidFill>
          <a:prstDash val="solid"/>
        </a:ln>
      </c:spPr>
    </c:plotArea>
    <c:legend>
      <c:legendPos val="r"/>
      <c:layout>
        <c:manualLayout>
          <c:xMode val="edge"/>
          <c:yMode val="edge"/>
          <c:x val="0.80638516992790932"/>
          <c:y val="0.31093763435576793"/>
          <c:w val="0.18125643666323377"/>
          <c:h val="0.3765627034530200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0981767180924E-2"/>
          <c:y val="3.0303090086588713E-2"/>
          <c:w val="0.90462833099579243"/>
          <c:h val="0.66868818791072426"/>
        </c:manualLayout>
      </c:layout>
      <c:barChart>
        <c:barDir val="bar"/>
        <c:grouping val="percentStacked"/>
        <c:varyColors val="0"/>
        <c:ser>
          <c:idx val="1"/>
          <c:order val="0"/>
          <c:tx>
            <c:strRef>
              <c:f>科目別構成比!$M$25</c:f>
              <c:strCache>
                <c:ptCount val="1"/>
                <c:pt idx="0">
                  <c:v>総務費</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2913533073442951E-2"/>
                  <c:y val="-4.69360814826921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88-4317-B0D5-926D87AD489E}"/>
                </c:ext>
              </c:extLst>
            </c:dLbl>
            <c:dLbl>
              <c:idx val="1"/>
              <c:layout>
                <c:manualLayout>
                  <c:x val="1.141323673951695E-2"/>
                  <c:y val="-4.855208594268070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88-4317-B0D5-926D87AD489E}"/>
                </c:ext>
              </c:extLst>
            </c:dLbl>
            <c:dLbl>
              <c:idx val="2"/>
              <c:layout>
                <c:manualLayout>
                  <c:x val="1.5435721306225215E-2"/>
                  <c:y val="-4.814809649159703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88-4317-B0D5-926D87AD489E}"/>
                </c:ext>
              </c:extLst>
            </c:dLbl>
            <c:dLbl>
              <c:idx val="3"/>
              <c:layout>
                <c:manualLayout>
                  <c:x val="1.6443772017978812E-2"/>
                  <c:y val="-5.178451905205848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88-4317-B0D5-926D87AD489E}"/>
                </c:ext>
              </c:extLst>
            </c:dLbl>
            <c:dLbl>
              <c:idx val="4"/>
              <c:layout>
                <c:manualLayout>
                  <c:x val="1.0959716991897744E-2"/>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88-4317-B0D5-926D87AD489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科目別構成比!$M$26:$M$30</c:f>
              <c:numCache>
                <c:formatCode>0.0_ </c:formatCode>
                <c:ptCount val="5"/>
                <c:pt idx="0">
                  <c:v>1.1198482558687064</c:v>
                </c:pt>
                <c:pt idx="1">
                  <c:v>1.221734995114325</c:v>
                </c:pt>
                <c:pt idx="2">
                  <c:v>1.0968285500958623</c:v>
                </c:pt>
                <c:pt idx="3">
                  <c:v>1.0684807624803421</c:v>
                </c:pt>
                <c:pt idx="4">
                  <c:v>1.0320352354400981</c:v>
                </c:pt>
              </c:numCache>
            </c:numRef>
          </c:val>
          <c:extLst>
            <c:ext xmlns:c16="http://schemas.microsoft.com/office/drawing/2014/chart" uri="{C3380CC4-5D6E-409C-BE32-E72D297353CC}">
              <c16:uniqueId val="{00000005-AE88-4317-B0D5-926D87AD489E}"/>
            </c:ext>
          </c:extLst>
        </c:ser>
        <c:ser>
          <c:idx val="2"/>
          <c:order val="1"/>
          <c:tx>
            <c:strRef>
              <c:f>科目別構成比!$N$25</c:f>
              <c:strCache>
                <c:ptCount val="1"/>
                <c:pt idx="0">
                  <c:v>保険給付費</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科目別構成比!$N$26:$N$30</c:f>
              <c:numCache>
                <c:formatCode>0.0_ </c:formatCode>
                <c:ptCount val="5"/>
                <c:pt idx="0">
                  <c:v>70.231706093666745</c:v>
                </c:pt>
                <c:pt idx="1">
                  <c:v>70.032451702456854</c:v>
                </c:pt>
                <c:pt idx="2">
                  <c:v>68.624700658579997</c:v>
                </c:pt>
                <c:pt idx="3">
                  <c:v>68.485652282658108</c:v>
                </c:pt>
                <c:pt idx="4">
                  <c:v>59.232499938384585</c:v>
                </c:pt>
              </c:numCache>
            </c:numRef>
          </c:val>
          <c:extLst>
            <c:ext xmlns:c16="http://schemas.microsoft.com/office/drawing/2014/chart" uri="{C3380CC4-5D6E-409C-BE32-E72D297353CC}">
              <c16:uniqueId val="{00000006-AE88-4317-B0D5-926D87AD489E}"/>
            </c:ext>
          </c:extLst>
        </c:ser>
        <c:ser>
          <c:idx val="4"/>
          <c:order val="2"/>
          <c:tx>
            <c:strRef>
              <c:f>科目別構成比!$O$25</c:f>
              <c:strCache>
                <c:ptCount val="1"/>
                <c:pt idx="0">
                  <c:v>国民健康保険事業費納付金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7-AE88-4317-B0D5-926D87AD489E}"/>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科目別構成比!$O$26:$O$30</c:f>
              <c:numCache>
                <c:formatCode>0.0_ </c:formatCode>
                <c:ptCount val="5"/>
                <c:pt idx="0">
                  <c:v>25.094133196880684</c:v>
                </c:pt>
                <c:pt idx="1">
                  <c:v>25.97766639040432</c:v>
                </c:pt>
                <c:pt idx="2">
                  <c:v>27.686905721363246</c:v>
                </c:pt>
                <c:pt idx="3">
                  <c:v>26.517190299825653</c:v>
                </c:pt>
                <c:pt idx="4">
                  <c:v>0</c:v>
                </c:pt>
              </c:numCache>
            </c:numRef>
          </c:val>
          <c:extLst>
            <c:ext xmlns:c16="http://schemas.microsoft.com/office/drawing/2014/chart" uri="{C3380CC4-5D6E-409C-BE32-E72D297353CC}">
              <c16:uniqueId val="{00000008-AE88-4317-B0D5-926D87AD489E}"/>
            </c:ext>
          </c:extLst>
        </c:ser>
        <c:ser>
          <c:idx val="5"/>
          <c:order val="3"/>
          <c:tx>
            <c:strRef>
              <c:f>科目別構成比!$P$25</c:f>
              <c:strCache>
                <c:ptCount val="1"/>
                <c:pt idx="0">
                  <c:v>介護納付金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AE88-4317-B0D5-926D87AD489E}"/>
                </c:ext>
              </c:extLst>
            </c:dLbl>
            <c:dLbl>
              <c:idx val="1"/>
              <c:delete val="1"/>
              <c:extLst>
                <c:ext xmlns:c15="http://schemas.microsoft.com/office/drawing/2012/chart" uri="{CE6537A1-D6FC-4f65-9D91-7224C49458BB}"/>
                <c:ext xmlns:c16="http://schemas.microsoft.com/office/drawing/2014/chart" uri="{C3380CC4-5D6E-409C-BE32-E72D297353CC}">
                  <c16:uniqueId val="{0000000A-AE88-4317-B0D5-926D87AD489E}"/>
                </c:ext>
              </c:extLst>
            </c:dLbl>
            <c:dLbl>
              <c:idx val="2"/>
              <c:delete val="1"/>
              <c:extLst>
                <c:ext xmlns:c15="http://schemas.microsoft.com/office/drawing/2012/chart" uri="{CE6537A1-D6FC-4f65-9D91-7224C49458BB}"/>
                <c:ext xmlns:c16="http://schemas.microsoft.com/office/drawing/2014/chart" uri="{C3380CC4-5D6E-409C-BE32-E72D297353CC}">
                  <c16:uniqueId val="{0000000B-AE88-4317-B0D5-926D87AD489E}"/>
                </c:ext>
              </c:extLst>
            </c:dLbl>
            <c:dLbl>
              <c:idx val="3"/>
              <c:delete val="1"/>
              <c:extLst>
                <c:ext xmlns:c15="http://schemas.microsoft.com/office/drawing/2012/chart" uri="{CE6537A1-D6FC-4f65-9D91-7224C49458BB}"/>
                <c:ext xmlns:c16="http://schemas.microsoft.com/office/drawing/2014/chart" uri="{C3380CC4-5D6E-409C-BE32-E72D297353CC}">
                  <c16:uniqueId val="{0000000C-AE88-4317-B0D5-926D87AD489E}"/>
                </c:ext>
              </c:extLst>
            </c:dLbl>
            <c:dLbl>
              <c:idx val="4"/>
              <c:layout>
                <c:manualLayout>
                  <c:x val="2.5397105866675502E-3"/>
                  <c:y val="-2.2221161748720805E-3"/>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88-4317-B0D5-926D87AD489E}"/>
                </c:ext>
              </c:extLst>
            </c:dLbl>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科目別構成比!$P$26:$P$30</c:f>
              <c:numCache>
                <c:formatCode>0.0_ </c:formatCode>
                <c:ptCount val="5"/>
                <c:pt idx="0">
                  <c:v>0</c:v>
                </c:pt>
                <c:pt idx="1">
                  <c:v>0</c:v>
                </c:pt>
                <c:pt idx="2">
                  <c:v>0</c:v>
                </c:pt>
                <c:pt idx="3">
                  <c:v>0</c:v>
                </c:pt>
                <c:pt idx="4">
                  <c:v>4.1768351188928694</c:v>
                </c:pt>
              </c:numCache>
            </c:numRef>
          </c:val>
          <c:extLst>
            <c:ext xmlns:c16="http://schemas.microsoft.com/office/drawing/2014/chart" uri="{C3380CC4-5D6E-409C-BE32-E72D297353CC}">
              <c16:uniqueId val="{0000000E-AE88-4317-B0D5-926D87AD489E}"/>
            </c:ext>
          </c:extLst>
        </c:ser>
        <c:ser>
          <c:idx val="6"/>
          <c:order val="4"/>
          <c:tx>
            <c:strRef>
              <c:f>科目別構成比!$Q$25</c:f>
              <c:strCache>
                <c:ptCount val="1"/>
                <c:pt idx="0">
                  <c:v>共同事業拠出金</c:v>
                </c:pt>
              </c:strCache>
            </c:strRef>
          </c:tx>
          <c:spPr>
            <a:no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AE88-4317-B0D5-926D87AD489E}"/>
                </c:ext>
              </c:extLst>
            </c:dLbl>
            <c:dLbl>
              <c:idx val="1"/>
              <c:delete val="1"/>
              <c:extLst>
                <c:ext xmlns:c15="http://schemas.microsoft.com/office/drawing/2012/chart" uri="{CE6537A1-D6FC-4f65-9D91-7224C49458BB}"/>
                <c:ext xmlns:c16="http://schemas.microsoft.com/office/drawing/2014/chart" uri="{C3380CC4-5D6E-409C-BE32-E72D297353CC}">
                  <c16:uniqueId val="{00000010-AE88-4317-B0D5-926D87AD489E}"/>
                </c:ext>
              </c:extLst>
            </c:dLbl>
            <c:dLbl>
              <c:idx val="2"/>
              <c:delete val="1"/>
              <c:extLst>
                <c:ext xmlns:c15="http://schemas.microsoft.com/office/drawing/2012/chart" uri="{CE6537A1-D6FC-4f65-9D91-7224C49458BB}"/>
                <c:ext xmlns:c16="http://schemas.microsoft.com/office/drawing/2014/chart" uri="{C3380CC4-5D6E-409C-BE32-E72D297353CC}">
                  <c16:uniqueId val="{00000011-AE88-4317-B0D5-926D87AD489E}"/>
                </c:ext>
              </c:extLst>
            </c:dLbl>
            <c:dLbl>
              <c:idx val="3"/>
              <c:delete val="1"/>
              <c:extLst>
                <c:ext xmlns:c15="http://schemas.microsoft.com/office/drawing/2012/chart" uri="{CE6537A1-D6FC-4f65-9D91-7224C49458BB}"/>
                <c:ext xmlns:c16="http://schemas.microsoft.com/office/drawing/2014/chart" uri="{C3380CC4-5D6E-409C-BE32-E72D297353CC}">
                  <c16:uniqueId val="{00000012-AE88-4317-B0D5-926D87AD48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科目別構成比!$Q$26:$Q$30</c:f>
              <c:numCache>
                <c:formatCode>0.0_ </c:formatCode>
                <c:ptCount val="5"/>
                <c:pt idx="0">
                  <c:v>0</c:v>
                </c:pt>
                <c:pt idx="1">
                  <c:v>0</c:v>
                </c:pt>
                <c:pt idx="2">
                  <c:v>0</c:v>
                </c:pt>
                <c:pt idx="3">
                  <c:v>0</c:v>
                </c:pt>
                <c:pt idx="4">
                  <c:v>20.812988109845698</c:v>
                </c:pt>
              </c:numCache>
            </c:numRef>
          </c:val>
          <c:extLst>
            <c:ext xmlns:c16="http://schemas.microsoft.com/office/drawing/2014/chart" uri="{C3380CC4-5D6E-409C-BE32-E72D297353CC}">
              <c16:uniqueId val="{00000013-AE88-4317-B0D5-926D87AD489E}"/>
            </c:ext>
          </c:extLst>
        </c:ser>
        <c:ser>
          <c:idx val="7"/>
          <c:order val="5"/>
          <c:tx>
            <c:strRef>
              <c:f>科目別構成比!$R$25</c:f>
              <c:strCache>
                <c:ptCount val="1"/>
                <c:pt idx="0">
                  <c:v>保健事業費</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0"/>
              <c:layout>
                <c:manualLayout>
                  <c:x val="-1.8348623853211159E-2"/>
                  <c:y val="2.7972027972026949E-3"/>
                </c:manualLayout>
              </c:layout>
              <c:spPr>
                <a:solidFill>
                  <a:schemeClr val="bg1"/>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E88-4317-B0D5-926D87AD489E}"/>
                </c:ext>
              </c:extLst>
            </c:dLbl>
            <c:dLbl>
              <c:idx val="2"/>
              <c:layout>
                <c:manualLayout>
                  <c:x val="-1.8700327255726976E-3"/>
                  <c:y val="-4.8484848484848533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E88-4317-B0D5-926D87AD489E}"/>
                </c:ext>
              </c:extLst>
            </c:dLbl>
            <c:dLbl>
              <c:idx val="3"/>
              <c:delete val="1"/>
              <c:extLst>
                <c:ext xmlns:c15="http://schemas.microsoft.com/office/drawing/2012/chart" uri="{CE6537A1-D6FC-4f65-9D91-7224C49458BB}"/>
                <c:ext xmlns:c16="http://schemas.microsoft.com/office/drawing/2014/chart" uri="{C3380CC4-5D6E-409C-BE32-E72D297353CC}">
                  <c16:uniqueId val="{00000016-AE88-4317-B0D5-926D87AD489E}"/>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科目別構成比!$R$26:$R$30</c:f>
              <c:numCache>
                <c:formatCode>0.0_ </c:formatCode>
                <c:ptCount val="5"/>
                <c:pt idx="0">
                  <c:v>1.0669626455594294</c:v>
                </c:pt>
                <c:pt idx="1">
                  <c:v>1.1555207384717996</c:v>
                </c:pt>
                <c:pt idx="2">
                  <c:v>1.1815630137033775</c:v>
                </c:pt>
                <c:pt idx="3">
                  <c:v>1.1938727086832936</c:v>
                </c:pt>
                <c:pt idx="4">
                  <c:v>1.0380134850851916</c:v>
                </c:pt>
              </c:numCache>
            </c:numRef>
          </c:val>
          <c:extLst>
            <c:ext xmlns:c16="http://schemas.microsoft.com/office/drawing/2014/chart" uri="{C3380CC4-5D6E-409C-BE32-E72D297353CC}">
              <c16:uniqueId val="{00000017-AE88-4317-B0D5-926D87AD489E}"/>
            </c:ext>
          </c:extLst>
        </c:ser>
        <c:ser>
          <c:idx val="8"/>
          <c:order val="6"/>
          <c:tx>
            <c:strRef>
              <c:f>科目別構成比!$S$25</c:f>
              <c:strCache>
                <c:ptCount val="1"/>
                <c:pt idx="0">
                  <c:v>後期高齢者支援金等</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8-AE88-4317-B0D5-926D87AD489E}"/>
                </c:ext>
              </c:extLst>
            </c:dLbl>
            <c:dLbl>
              <c:idx val="1"/>
              <c:delete val="1"/>
              <c:extLst>
                <c:ext xmlns:c15="http://schemas.microsoft.com/office/drawing/2012/chart" uri="{CE6537A1-D6FC-4f65-9D91-7224C49458BB}"/>
                <c:ext xmlns:c16="http://schemas.microsoft.com/office/drawing/2014/chart" uri="{C3380CC4-5D6E-409C-BE32-E72D297353CC}">
                  <c16:uniqueId val="{00000019-AE88-4317-B0D5-926D87AD489E}"/>
                </c:ext>
              </c:extLst>
            </c:dLbl>
            <c:dLbl>
              <c:idx val="2"/>
              <c:delete val="1"/>
              <c:extLst>
                <c:ext xmlns:c15="http://schemas.microsoft.com/office/drawing/2012/chart" uri="{CE6537A1-D6FC-4f65-9D91-7224C49458BB}"/>
                <c:ext xmlns:c16="http://schemas.microsoft.com/office/drawing/2014/chart" uri="{C3380CC4-5D6E-409C-BE32-E72D297353CC}">
                  <c16:uniqueId val="{0000001A-AE88-4317-B0D5-926D87AD489E}"/>
                </c:ext>
              </c:extLst>
            </c:dLbl>
            <c:dLbl>
              <c:idx val="3"/>
              <c:delete val="1"/>
              <c:extLst>
                <c:ext xmlns:c15="http://schemas.microsoft.com/office/drawing/2012/chart" uri="{CE6537A1-D6FC-4f65-9D91-7224C49458BB}"/>
                <c:ext xmlns:c16="http://schemas.microsoft.com/office/drawing/2014/chart" uri="{C3380CC4-5D6E-409C-BE32-E72D297353CC}">
                  <c16:uniqueId val="{0000001B-AE88-4317-B0D5-926D87AD489E}"/>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科目別構成比!$S$26:$S$30</c:f>
              <c:numCache>
                <c:formatCode>0.0_ </c:formatCode>
                <c:ptCount val="5"/>
                <c:pt idx="0">
                  <c:v>0</c:v>
                </c:pt>
                <c:pt idx="1">
                  <c:v>0</c:v>
                </c:pt>
                <c:pt idx="2">
                  <c:v>0</c:v>
                </c:pt>
                <c:pt idx="3">
                  <c:v>0</c:v>
                </c:pt>
                <c:pt idx="4">
                  <c:v>11.165678981708192</c:v>
                </c:pt>
              </c:numCache>
            </c:numRef>
          </c:val>
          <c:extLst>
            <c:ext xmlns:c16="http://schemas.microsoft.com/office/drawing/2014/chart" uri="{C3380CC4-5D6E-409C-BE32-E72D297353CC}">
              <c16:uniqueId val="{0000001C-AE88-4317-B0D5-926D87AD489E}"/>
            </c:ext>
          </c:extLst>
        </c:ser>
        <c:ser>
          <c:idx val="0"/>
          <c:order val="7"/>
          <c:tx>
            <c:strRef>
              <c:f>科目別構成比!$T$25</c:f>
              <c:strCache>
                <c:ptCount val="1"/>
                <c:pt idx="0">
                  <c:v>その他</c:v>
                </c:pt>
              </c:strCache>
            </c:strRef>
          </c:tx>
          <c:invertIfNegative val="0"/>
          <c:dLbls>
            <c:dLbl>
              <c:idx val="0"/>
              <c:layout>
                <c:manualLayout>
                  <c:x val="1.6309887869520749E-2"/>
                  <c:y val="2.7972027972026949E-3"/>
                </c:manualLayout>
              </c:layout>
              <c:spPr>
                <a:solidFill>
                  <a:schemeClr val="bg1"/>
                </a:solidFill>
                <a:ln>
                  <a:noFill/>
                </a:ln>
                <a:effectLst/>
              </c:spPr>
              <c:txPr>
                <a:bodyPr vertOverflow="overflow" horzOverflow="overflow"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E88-4317-B0D5-926D87AD489E}"/>
                </c:ext>
              </c:extLst>
            </c:dLbl>
            <c:dLbl>
              <c:idx val="1"/>
              <c:layout>
                <c:manualLayout>
                  <c:x val="2.2426095820591234E-2"/>
                  <c:y val="-2.7972027972027972E-3"/>
                </c:manualLayout>
              </c:layout>
              <c:spPr>
                <a:solidFill>
                  <a:schemeClr val="bg1"/>
                </a:solidFill>
                <a:ln>
                  <a:noFill/>
                </a:ln>
                <a:effectLst/>
              </c:spPr>
              <c:txPr>
                <a:bodyPr vertOverflow="overflow" horzOverflow="overflow"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E88-4317-B0D5-926D87AD489E}"/>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科目別構成比!$L$26:$L$30</c:f>
              <c:strCache>
                <c:ptCount val="5"/>
                <c:pt idx="0">
                  <c:v>3</c:v>
                </c:pt>
                <c:pt idx="1">
                  <c:v>２</c:v>
                </c:pt>
                <c:pt idx="2">
                  <c:v>元</c:v>
                </c:pt>
                <c:pt idx="3">
                  <c:v>30</c:v>
                </c:pt>
                <c:pt idx="4">
                  <c:v>29</c:v>
                </c:pt>
              </c:strCache>
            </c:strRef>
          </c:cat>
          <c:val>
            <c:numRef>
              <c:f>科目別構成比!$T$26:$T$30</c:f>
              <c:numCache>
                <c:formatCode>0.0_ </c:formatCode>
                <c:ptCount val="5"/>
                <c:pt idx="0">
                  <c:v>2.4873498080244434</c:v>
                </c:pt>
                <c:pt idx="1">
                  <c:v>1.6126261735527156</c:v>
                </c:pt>
                <c:pt idx="2">
                  <c:v>1.4100020562575111</c:v>
                </c:pt>
                <c:pt idx="3">
                  <c:v>2.7348039463526006</c:v>
                </c:pt>
                <c:pt idx="4">
                  <c:v>2.5419491306433621</c:v>
                </c:pt>
              </c:numCache>
            </c:numRef>
          </c:val>
          <c:extLst>
            <c:ext xmlns:c16="http://schemas.microsoft.com/office/drawing/2014/chart" uri="{C3380CC4-5D6E-409C-BE32-E72D297353CC}">
              <c16:uniqueId val="{0000001F-AE88-4317-B0D5-926D87AD489E}"/>
            </c:ext>
          </c:extLst>
        </c:ser>
        <c:dLbls>
          <c:showLegendKey val="0"/>
          <c:showVal val="0"/>
          <c:showCatName val="0"/>
          <c:showSerName val="0"/>
          <c:showPercent val="0"/>
          <c:showBubbleSize val="0"/>
        </c:dLbls>
        <c:gapWidth val="100"/>
        <c:overlap val="100"/>
        <c:axId val="252955696"/>
        <c:axId val="1"/>
      </c:barChart>
      <c:catAx>
        <c:axId val="2529556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955696"/>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5.7084525148642137E-2"/>
          <c:y val="0.74265863825845302"/>
          <c:w val="0.81141700144624773"/>
          <c:h val="0.13007013829153713"/>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76934425966618E-2"/>
          <c:y val="3.9801054279979702E-2"/>
          <c:w val="0.9044789471738568"/>
          <c:h val="0.78450111646491949"/>
        </c:manualLayout>
      </c:layout>
      <c:barChart>
        <c:barDir val="bar"/>
        <c:grouping val="percentStacked"/>
        <c:varyColors val="0"/>
        <c:ser>
          <c:idx val="1"/>
          <c:order val="0"/>
          <c:tx>
            <c:strRef>
              <c:f>科目別構成比!$M$11</c:f>
              <c:strCache>
                <c:ptCount val="1"/>
                <c:pt idx="0">
                  <c:v>国保料（税）</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科目別構成比!$M$12:$M$16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00-BF79-4E3F-8822-35F8AA78E391}"/>
            </c:ext>
          </c:extLst>
        </c:ser>
        <c:ser>
          <c:idx val="2"/>
          <c:order val="1"/>
          <c:tx>
            <c:strRef>
              <c:f>科目別構成比!$N$11</c:f>
              <c:strCache>
                <c:ptCount val="1"/>
                <c:pt idx="0">
                  <c:v>国庫支出金</c:v>
                </c:pt>
              </c:strCache>
            </c:strRef>
          </c:tx>
          <c:spPr>
            <a:solidFill>
              <a:srgbClr val="00000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BF79-4E3F-8822-35F8AA78E391}"/>
                </c:ext>
              </c:extLst>
            </c:dLbl>
            <c:dLbl>
              <c:idx val="1"/>
              <c:delete val="1"/>
              <c:extLst>
                <c:ext xmlns:c15="http://schemas.microsoft.com/office/drawing/2012/chart" uri="{CE6537A1-D6FC-4f65-9D91-7224C49458BB}"/>
                <c:ext xmlns:c16="http://schemas.microsoft.com/office/drawing/2014/chart" uri="{C3380CC4-5D6E-409C-BE32-E72D297353CC}">
                  <c16:uniqueId val="{00000002-BF79-4E3F-8822-35F8AA78E391}"/>
                </c:ext>
              </c:extLst>
            </c:dLbl>
            <c:dLbl>
              <c:idx val="2"/>
              <c:delete val="1"/>
              <c:extLst>
                <c:ext xmlns:c15="http://schemas.microsoft.com/office/drawing/2012/chart" uri="{CE6537A1-D6FC-4f65-9D91-7224C49458BB}"/>
                <c:ext xmlns:c16="http://schemas.microsoft.com/office/drawing/2014/chart" uri="{C3380CC4-5D6E-409C-BE32-E72D297353CC}">
                  <c16:uniqueId val="{00000003-BF79-4E3F-8822-35F8AA78E391}"/>
                </c:ext>
              </c:extLst>
            </c:dLbl>
            <c:dLbl>
              <c:idx val="3"/>
              <c:delete val="1"/>
              <c:extLst>
                <c:ext xmlns:c15="http://schemas.microsoft.com/office/drawing/2012/chart" uri="{CE6537A1-D6FC-4f65-9D91-7224C49458BB}"/>
                <c:ext xmlns:c16="http://schemas.microsoft.com/office/drawing/2014/chart" uri="{C3380CC4-5D6E-409C-BE32-E72D297353CC}">
                  <c16:uniqueId val="{00000004-BF79-4E3F-8822-35F8AA78E391}"/>
                </c:ext>
              </c:extLst>
            </c:dLbl>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05-BF79-4E3F-8822-35F8AA78E391}"/>
            </c:ext>
          </c:extLst>
        </c:ser>
        <c:ser>
          <c:idx val="3"/>
          <c:order val="2"/>
          <c:tx>
            <c:strRef>
              <c:f>科目別構成比!$O$11</c:f>
              <c:strCache>
                <c:ptCount val="1"/>
                <c:pt idx="0">
                  <c:v>療給交付金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BF79-4E3F-8822-35F8AA78E391}"/>
                </c:ext>
              </c:extLst>
            </c:dLbl>
            <c:dLbl>
              <c:idx val="1"/>
              <c:delete val="1"/>
              <c:extLst>
                <c:ext xmlns:c15="http://schemas.microsoft.com/office/drawing/2012/chart" uri="{CE6537A1-D6FC-4f65-9D91-7224C49458BB}"/>
                <c:ext xmlns:c16="http://schemas.microsoft.com/office/drawing/2014/chart" uri="{C3380CC4-5D6E-409C-BE32-E72D297353CC}">
                  <c16:uniqueId val="{00000007-BF79-4E3F-8822-35F8AA78E391}"/>
                </c:ext>
              </c:extLst>
            </c:dLbl>
            <c:dLbl>
              <c:idx val="2"/>
              <c:delete val="1"/>
              <c:extLst>
                <c:ext xmlns:c15="http://schemas.microsoft.com/office/drawing/2012/chart" uri="{CE6537A1-D6FC-4f65-9D91-7224C49458BB}"/>
                <c:ext xmlns:c16="http://schemas.microsoft.com/office/drawing/2014/chart" uri="{C3380CC4-5D6E-409C-BE32-E72D297353CC}">
                  <c16:uniqueId val="{00000008-BF79-4E3F-8822-35F8AA78E391}"/>
                </c:ext>
              </c:extLst>
            </c:dLbl>
            <c:dLbl>
              <c:idx val="3"/>
              <c:delete val="1"/>
              <c:extLst>
                <c:ext xmlns:c15="http://schemas.microsoft.com/office/drawing/2012/chart" uri="{CE6537A1-D6FC-4f65-9D91-7224C49458BB}"/>
                <c:ext xmlns:c16="http://schemas.microsoft.com/office/drawing/2014/chart" uri="{C3380CC4-5D6E-409C-BE32-E72D297353CC}">
                  <c16:uniqueId val="{00000009-BF79-4E3F-8822-35F8AA78E391}"/>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科目別構成比!$O$12:$O$16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0A-BF79-4E3F-8822-35F8AA78E391}"/>
            </c:ext>
          </c:extLst>
        </c:ser>
        <c:ser>
          <c:idx val="4"/>
          <c:order val="3"/>
          <c:tx>
            <c:strRef>
              <c:f>科目別構成比!$P$11</c:f>
              <c:strCache>
                <c:ptCount val="1"/>
                <c:pt idx="0">
                  <c:v>共同事業交付金</c:v>
                </c:pt>
              </c:strCache>
            </c:strRef>
          </c:tx>
          <c:spPr>
            <a:solidFill>
              <a:srgbClr val="969696"/>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BF79-4E3F-8822-35F8AA78E391}"/>
                </c:ext>
              </c:extLst>
            </c:dLbl>
            <c:dLbl>
              <c:idx val="1"/>
              <c:delete val="1"/>
              <c:extLst>
                <c:ext xmlns:c15="http://schemas.microsoft.com/office/drawing/2012/chart" uri="{CE6537A1-D6FC-4f65-9D91-7224C49458BB}"/>
                <c:ext xmlns:c16="http://schemas.microsoft.com/office/drawing/2014/chart" uri="{C3380CC4-5D6E-409C-BE32-E72D297353CC}">
                  <c16:uniqueId val="{0000000C-BF79-4E3F-8822-35F8AA78E391}"/>
                </c:ext>
              </c:extLst>
            </c:dLbl>
            <c:dLbl>
              <c:idx val="2"/>
              <c:delete val="1"/>
              <c:extLst>
                <c:ext xmlns:c15="http://schemas.microsoft.com/office/drawing/2012/chart" uri="{CE6537A1-D6FC-4f65-9D91-7224C49458BB}"/>
                <c:ext xmlns:c16="http://schemas.microsoft.com/office/drawing/2014/chart" uri="{C3380CC4-5D6E-409C-BE32-E72D297353CC}">
                  <c16:uniqueId val="{0000000D-BF79-4E3F-8822-35F8AA78E391}"/>
                </c:ext>
              </c:extLst>
            </c:dLbl>
            <c:dLbl>
              <c:idx val="3"/>
              <c:delete val="1"/>
              <c:extLst>
                <c:ext xmlns:c15="http://schemas.microsoft.com/office/drawing/2012/chart" uri="{CE6537A1-D6FC-4f65-9D91-7224C49458BB}"/>
                <c:ext xmlns:c16="http://schemas.microsoft.com/office/drawing/2014/chart" uri="{C3380CC4-5D6E-409C-BE32-E72D297353CC}">
                  <c16:uniqueId val="{0000000E-BF79-4E3F-8822-35F8AA78E391}"/>
                </c:ext>
              </c:extLst>
            </c:dLbl>
            <c:dLbl>
              <c:idx val="4"/>
              <c:layout>
                <c:manualLayout>
                  <c:x val="1.8674136321195146E-3"/>
                  <c:y val="-4.1458304554036008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9-4E3F-8822-35F8AA78E3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科目別構成比!$P$12:$P$16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10-BF79-4E3F-8822-35F8AA78E391}"/>
            </c:ext>
          </c:extLst>
        </c:ser>
        <c:ser>
          <c:idx val="5"/>
          <c:order val="4"/>
          <c:tx>
            <c:strRef>
              <c:f>科目別構成比!$Q$11</c:f>
              <c:strCache>
                <c:ptCount val="1"/>
                <c:pt idx="0">
                  <c:v>繰入金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11-BF79-4E3F-8822-35F8AA78E391}"/>
              </c:ext>
            </c:extLst>
          </c:dPt>
          <c:dLbls>
            <c:dLbl>
              <c:idx val="1"/>
              <c:layout>
                <c:manualLayout>
                  <c:x val="2.4760637314701858E-3"/>
                  <c:y val="3.2922004152466018E-3"/>
                </c:manualLayout>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79-4E3F-8822-35F8AA78E391}"/>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13-BF79-4E3F-8822-35F8AA78E391}"/>
            </c:ext>
          </c:extLst>
        </c:ser>
        <c:ser>
          <c:idx val="6"/>
          <c:order val="5"/>
          <c:tx>
            <c:strRef>
              <c:f>科目別構成比!$R$11</c:f>
              <c:strCache>
                <c:ptCount val="1"/>
                <c:pt idx="0">
                  <c:v>繰越金</c:v>
                </c:pt>
              </c:strCache>
            </c:strRef>
          </c:tx>
          <c:spPr>
            <a:solidFill>
              <a:srgbClr val="FFFFFF"/>
            </a:solidFill>
            <a:ln w="12700">
              <a:solidFill>
                <a:srgbClr val="000000"/>
              </a:solidFill>
              <a:prstDash val="solid"/>
            </a:ln>
          </c:spPr>
          <c:invertIfNegative val="0"/>
          <c:dLbls>
            <c:dLbl>
              <c:idx val="0"/>
              <c:layout>
                <c:manualLayout>
                  <c:x val="3.8937779836343985E-3"/>
                  <c:y val="-5.476147718377308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F79-4E3F-8822-35F8AA78E391}"/>
                </c:ext>
              </c:extLst>
            </c:dLbl>
            <c:dLbl>
              <c:idx val="1"/>
              <c:layout>
                <c:manualLayout>
                  <c:x val="3.0888785960578456E-3"/>
                  <c:y val="-5.264815582262743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F79-4E3F-8822-35F8AA78E391}"/>
                </c:ext>
              </c:extLst>
            </c:dLbl>
            <c:dLbl>
              <c:idx val="2"/>
              <c:layout>
                <c:manualLayout>
                  <c:x val="1.8674136321195146E-3"/>
                  <c:y val="-5.555555555555555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F79-4E3F-8822-35F8AA78E391}"/>
                </c:ext>
              </c:extLst>
            </c:dLbl>
            <c:dLbl>
              <c:idx val="3"/>
              <c:layout>
                <c:manualLayout>
                  <c:x val="0"/>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F79-4E3F-8822-35F8AA78E391}"/>
                </c:ext>
              </c:extLst>
            </c:dLbl>
            <c:dLbl>
              <c:idx val="4"/>
              <c:layout>
                <c:manualLayout>
                  <c:x val="-1.3694208438878649E-16"/>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F79-4E3F-8822-35F8AA78E3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科目別構成比!$R$12:$R$16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19-BF79-4E3F-8822-35F8AA78E391}"/>
            </c:ext>
          </c:extLst>
        </c:ser>
        <c:ser>
          <c:idx val="7"/>
          <c:order val="6"/>
          <c:tx>
            <c:strRef>
              <c:f>科目別構成比!$S$11</c:f>
              <c:strCache>
                <c:ptCount val="1"/>
                <c:pt idx="0">
                  <c:v>前期高齢者交付金</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BF79-4E3F-8822-35F8AA78E391}"/>
                </c:ext>
              </c:extLst>
            </c:dLbl>
            <c:dLbl>
              <c:idx val="1"/>
              <c:delete val="1"/>
              <c:extLst>
                <c:ext xmlns:c15="http://schemas.microsoft.com/office/drawing/2012/chart" uri="{CE6537A1-D6FC-4f65-9D91-7224C49458BB}"/>
                <c:ext xmlns:c16="http://schemas.microsoft.com/office/drawing/2014/chart" uri="{C3380CC4-5D6E-409C-BE32-E72D297353CC}">
                  <c16:uniqueId val="{0000001B-BF79-4E3F-8822-35F8AA78E391}"/>
                </c:ext>
              </c:extLst>
            </c:dLbl>
            <c:dLbl>
              <c:idx val="2"/>
              <c:delete val="1"/>
              <c:extLst>
                <c:ext xmlns:c15="http://schemas.microsoft.com/office/drawing/2012/chart" uri="{CE6537A1-D6FC-4f65-9D91-7224C49458BB}"/>
                <c:ext xmlns:c16="http://schemas.microsoft.com/office/drawing/2014/chart" uri="{C3380CC4-5D6E-409C-BE32-E72D297353CC}">
                  <c16:uniqueId val="{0000001C-BF79-4E3F-8822-35F8AA78E391}"/>
                </c:ext>
              </c:extLst>
            </c:dLbl>
            <c:dLbl>
              <c:idx val="3"/>
              <c:delete val="1"/>
              <c:extLst>
                <c:ext xmlns:c15="http://schemas.microsoft.com/office/drawing/2012/chart" uri="{CE6537A1-D6FC-4f65-9D91-7224C49458BB}"/>
                <c:ext xmlns:c16="http://schemas.microsoft.com/office/drawing/2014/chart" uri="{C3380CC4-5D6E-409C-BE32-E72D297353CC}">
                  <c16:uniqueId val="{0000001D-BF79-4E3F-8822-35F8AA78E391}"/>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科目別構成比!$S$12:$S$16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1E-BF79-4E3F-8822-35F8AA78E391}"/>
            </c:ext>
          </c:extLst>
        </c:ser>
        <c:ser>
          <c:idx val="8"/>
          <c:order val="7"/>
          <c:tx>
            <c:strRef>
              <c:f>科目別構成比!$T$11</c:f>
              <c:strCache>
                <c:ptCount val="1"/>
                <c:pt idx="0">
                  <c:v>県支出金</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layout>
                <c:manualLayout>
                  <c:x val="7.7578537976856845E-4"/>
                  <c:y val="4.4955564764930702E-3"/>
                </c:manualLayout>
              </c:layout>
              <c:spPr>
                <a:solidFill>
                  <a:schemeClr val="bg1"/>
                </a:solidFill>
              </c:spPr>
              <c:txPr>
                <a:bodyPr lIns="38100" tIns="19050" rIns="38100" bIns="19050">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F79-4E3F-8822-35F8AA78E391}"/>
                </c:ext>
              </c:extLst>
            </c:dLbl>
            <c:dLbl>
              <c:idx val="1"/>
              <c:layout>
                <c:manualLayout>
                  <c:x val="1.8674136321195009E-2"/>
                  <c:y val="0"/>
                </c:manualLayout>
              </c:layout>
              <c:spPr>
                <a:solidFill>
                  <a:schemeClr val="bg1"/>
                </a:solidFill>
              </c:spPr>
              <c:txPr>
                <a:bodyPr lIns="38100" tIns="19050" rIns="38100" bIns="19050">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F79-4E3F-8822-35F8AA78E391}"/>
                </c:ext>
              </c:extLst>
            </c:dLbl>
            <c:dLbl>
              <c:idx val="2"/>
              <c:spPr>
                <a:solidFill>
                  <a:schemeClr val="bg1"/>
                </a:solid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F79-4E3F-8822-35F8AA78E391}"/>
                </c:ext>
              </c:extLst>
            </c:dLbl>
            <c:dLbl>
              <c:idx val="3"/>
              <c:spPr>
                <a:solidFill>
                  <a:schemeClr val="bg1"/>
                </a:solid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F79-4E3F-8822-35F8AA78E391}"/>
                </c:ext>
              </c:extLst>
            </c:dLbl>
            <c:dLbl>
              <c:idx val="4"/>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F79-4E3F-8822-35F8AA78E391}"/>
                </c:ext>
              </c:extLst>
            </c:dLbl>
            <c:spPr>
              <a:noFill/>
              <a:ln w="25400">
                <a:noFill/>
              </a:ln>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val>
            <c:numRef>
              <c:f>科目別構成比!$T$12:$T$16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24-BF79-4E3F-8822-35F8AA78E391}"/>
            </c:ext>
          </c:extLst>
        </c:ser>
        <c:ser>
          <c:idx val="0"/>
          <c:order val="8"/>
          <c:tx>
            <c:strRef>
              <c:f>科目別構成比!$U$11</c:f>
              <c:strCache>
                <c:ptCount val="1"/>
                <c:pt idx="0">
                  <c:v>その他</c:v>
                </c:pt>
              </c:strCache>
            </c:strRef>
          </c:tx>
          <c:spPr>
            <a:effectLst>
              <a:outerShdw blurRad="50800" dist="50800" dir="5400000" algn="ctr" rotWithShape="0">
                <a:schemeClr val="bg1"/>
              </a:outerShdw>
            </a:effectLst>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科目別構成比!$U$12:$U$16</c:f>
            </c:numRef>
          </c:val>
          <c:extLst>
            <c:ext xmlns:c15="http://schemas.microsoft.com/office/drawing/2012/chart" uri="{02D57815-91ED-43cb-92C2-25804820EDAC}">
              <c15:filteredCategoryTitle>
                <c15:cat>
                  <c:multiLvlStrRef>
                    <c:extLst>
                      <c:ext uri="{02D57815-91ED-43cb-92C2-25804820EDAC}">
                        <c15:formulaRef>
                          <c15:sqref>科目別構成比!$L$12:$L$16</c15:sqref>
                        </c15:formulaRef>
                      </c:ext>
                    </c:extLst>
                  </c:multiLvlStrRef>
                </c15:cat>
              </c15:filteredCategoryTitle>
            </c:ext>
            <c:ext xmlns:c16="http://schemas.microsoft.com/office/drawing/2014/chart" uri="{C3380CC4-5D6E-409C-BE32-E72D297353CC}">
              <c16:uniqueId val="{00000025-BF79-4E3F-8822-35F8AA78E391}"/>
            </c:ext>
          </c:extLst>
        </c:ser>
        <c:dLbls>
          <c:showLegendKey val="0"/>
          <c:showVal val="0"/>
          <c:showCatName val="0"/>
          <c:showSerName val="0"/>
          <c:showPercent val="0"/>
          <c:showBubbleSize val="0"/>
        </c:dLbls>
        <c:gapWidth val="100"/>
        <c:overlap val="100"/>
        <c:axId val="252958192"/>
        <c:axId val="1"/>
      </c:barChart>
      <c:catAx>
        <c:axId val="2529581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958192"/>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7.9429735234215884E-2"/>
          <c:y val="0.87675180308343814"/>
          <c:w val="0.9124241063553411"/>
          <c:h val="8.5434394230132993E-2"/>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drawings/_rels/drawing11.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219236</xdr:colOff>
      <xdr:row>16</xdr:row>
      <xdr:rowOff>148956</xdr:rowOff>
    </xdr:from>
    <xdr:to>
      <xdr:col>7</xdr:col>
      <xdr:colOff>854552</xdr:colOff>
      <xdr:row>17</xdr:row>
      <xdr:rowOff>49727</xdr:rowOff>
    </xdr:to>
    <xdr:sp macro="" textlink="">
      <xdr:nvSpPr>
        <xdr:cNvPr id="2" name="Rectangle 2">
          <a:extLst>
            <a:ext uri="{FF2B5EF4-FFF2-40B4-BE49-F238E27FC236}">
              <a16:creationId xmlns:a16="http://schemas.microsoft.com/office/drawing/2014/main" id="{67EDD71A-063A-4189-8BEE-9AD3F3BC9237}"/>
            </a:ext>
          </a:extLst>
        </xdr:cNvPr>
        <xdr:cNvSpPr>
          <a:spLocks noChangeArrowheads="1"/>
        </xdr:cNvSpPr>
      </xdr:nvSpPr>
      <xdr:spPr bwMode="auto">
        <a:xfrm>
          <a:off x="4619786" y="2790556"/>
          <a:ext cx="406716" cy="6587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lnSpc>
              <a:spcPts val="800"/>
            </a:lnSpc>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6</xdr:col>
      <xdr:colOff>361950</xdr:colOff>
      <xdr:row>27</xdr:row>
      <xdr:rowOff>57150</xdr:rowOff>
    </xdr:from>
    <xdr:to>
      <xdr:col>7</xdr:col>
      <xdr:colOff>269458</xdr:colOff>
      <xdr:row>27</xdr:row>
      <xdr:rowOff>209667</xdr:rowOff>
    </xdr:to>
    <xdr:sp macro="" textlink="">
      <xdr:nvSpPr>
        <xdr:cNvPr id="3" name="Rectangle 3">
          <a:extLst>
            <a:ext uri="{FF2B5EF4-FFF2-40B4-BE49-F238E27FC236}">
              <a16:creationId xmlns:a16="http://schemas.microsoft.com/office/drawing/2014/main" id="{B0E6751A-9375-4DAF-A9F0-8A9AF7B7B169}"/>
            </a:ext>
          </a:extLst>
        </xdr:cNvPr>
        <xdr:cNvSpPr>
          <a:spLocks noChangeArrowheads="1"/>
        </xdr:cNvSpPr>
      </xdr:nvSpPr>
      <xdr:spPr bwMode="auto">
        <a:xfrm>
          <a:off x="4133850" y="4514850"/>
          <a:ext cx="536158" cy="10806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lnSpc>
              <a:spcPts val="900"/>
            </a:lnSpc>
            <a:defRPr sz="1000"/>
          </a:pPr>
          <a:endParaRPr lang="en-US" altLang="ja-JP" sz="800" b="0" i="0" u="none" strike="noStrike" baseline="0">
            <a:solidFill>
              <a:srgbClr val="000000"/>
            </a:solidFill>
            <a:latin typeface="ＭＳ 明朝"/>
            <a:ea typeface="ＭＳ 明朝"/>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0.38632</cdr:x>
      <cdr:y>0.29828</cdr:y>
    </cdr:from>
    <cdr:to>
      <cdr:x>0.62249</cdr:x>
      <cdr:y>0.57547</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0.43102</cdr:x>
      <cdr:y>0.36584</cdr:y>
    </cdr:from>
    <cdr:to>
      <cdr:x>0.5817</cdr:x>
      <cdr:y>0.53918</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900"/>
            </a:lnSpc>
            <a:defRPr sz="1000"/>
          </a:pPr>
          <a:r>
            <a:rPr lang="en-US" altLang="ja-JP" sz="1600" b="0" i="0" u="none" strike="noStrike" baseline="0">
              <a:solidFill>
                <a:srgbClr val="000000"/>
              </a:solidFill>
              <a:latin typeface="ＭＳ Ｐゴシック"/>
              <a:ea typeface="ＭＳ Ｐゴシック"/>
            </a:rPr>
            <a:t>204,736</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11.xml><?xml version="1.0" encoding="utf-8"?>
<xdr:wsDr xmlns:xdr="http://schemas.openxmlformats.org/drawingml/2006/spreadsheetDrawing" xmlns:a="http://schemas.openxmlformats.org/drawingml/2006/main">
  <xdr:twoCellAnchor>
    <xdr:from>
      <xdr:col>17</xdr:col>
      <xdr:colOff>355600</xdr:colOff>
      <xdr:row>58</xdr:row>
      <xdr:rowOff>0</xdr:rowOff>
    </xdr:from>
    <xdr:to>
      <xdr:col>25</xdr:col>
      <xdr:colOff>317500</xdr:colOff>
      <xdr:row>82</xdr:row>
      <xdr:rowOff>107950</xdr:rowOff>
    </xdr:to>
    <xdr:graphicFrame macro="">
      <xdr:nvGraphicFramePr>
        <xdr:cNvPr id="11266" name="Chart 1">
          <a:extLst>
            <a:ext uri="{FF2B5EF4-FFF2-40B4-BE49-F238E27FC236}">
              <a16:creationId xmlns:a16="http://schemas.microsoft.com/office/drawing/2014/main" id="{5081B02E-4C02-4AA3-8FAB-7DCB2EF42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301624</xdr:colOff>
      <xdr:row>3</xdr:row>
      <xdr:rowOff>38099</xdr:rowOff>
    </xdr:from>
    <xdr:to>
      <xdr:col>5</xdr:col>
      <xdr:colOff>628276</xdr:colOff>
      <xdr:row>4</xdr:row>
      <xdr:rowOff>895</xdr:rowOff>
    </xdr:to>
    <xdr:sp macro="" textlink="">
      <xdr:nvSpPr>
        <xdr:cNvPr id="3" name="Rectangle 3">
          <a:extLst>
            <a:ext uri="{FF2B5EF4-FFF2-40B4-BE49-F238E27FC236}">
              <a16:creationId xmlns:a16="http://schemas.microsoft.com/office/drawing/2014/main" id="{CDBFCFB2-1F94-4E27-B5E9-0EF7B822605E}"/>
            </a:ext>
          </a:extLst>
        </xdr:cNvPr>
        <xdr:cNvSpPr>
          <a:spLocks noChangeArrowheads="1"/>
        </xdr:cNvSpPr>
      </xdr:nvSpPr>
      <xdr:spPr bwMode="auto">
        <a:xfrm>
          <a:off x="2816224" y="533399"/>
          <a:ext cx="955302" cy="127896"/>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入</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4</xdr:col>
      <xdr:colOff>323850</xdr:colOff>
      <xdr:row>28</xdr:row>
      <xdr:rowOff>57150</xdr:rowOff>
    </xdr:from>
    <xdr:to>
      <xdr:col>6</xdr:col>
      <xdr:colOff>1129</xdr:colOff>
      <xdr:row>29</xdr:row>
      <xdr:rowOff>151549</xdr:rowOff>
    </xdr:to>
    <xdr:sp macro="" textlink="">
      <xdr:nvSpPr>
        <xdr:cNvPr id="4" name="Rectangle 4">
          <a:extLst>
            <a:ext uri="{FF2B5EF4-FFF2-40B4-BE49-F238E27FC236}">
              <a16:creationId xmlns:a16="http://schemas.microsoft.com/office/drawing/2014/main" id="{E035EDF4-B2DA-4EB4-B4FA-B15B50622B09}"/>
            </a:ext>
          </a:extLst>
        </xdr:cNvPr>
        <xdr:cNvSpPr>
          <a:spLocks noChangeArrowheads="1"/>
        </xdr:cNvSpPr>
      </xdr:nvSpPr>
      <xdr:spPr bwMode="auto">
        <a:xfrm>
          <a:off x="2838450" y="4679950"/>
          <a:ext cx="934579" cy="259499"/>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出</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8</xdr:col>
      <xdr:colOff>212724</xdr:colOff>
      <xdr:row>3</xdr:row>
      <xdr:rowOff>285750</xdr:rowOff>
    </xdr:from>
    <xdr:to>
      <xdr:col>9</xdr:col>
      <xdr:colOff>588383</xdr:colOff>
      <xdr:row>4</xdr:row>
      <xdr:rowOff>133940</xdr:rowOff>
    </xdr:to>
    <xdr:sp macro="" textlink="">
      <xdr:nvSpPr>
        <xdr:cNvPr id="5" name="Rectangle 5">
          <a:extLst>
            <a:ext uri="{FF2B5EF4-FFF2-40B4-BE49-F238E27FC236}">
              <a16:creationId xmlns:a16="http://schemas.microsoft.com/office/drawing/2014/main" id="{D89DFEDF-9AB2-4599-A615-5B6EAC2AE78A}"/>
            </a:ext>
          </a:extLst>
        </xdr:cNvPr>
        <xdr:cNvSpPr>
          <a:spLocks noChangeArrowheads="1"/>
        </xdr:cNvSpPr>
      </xdr:nvSpPr>
      <xdr:spPr bwMode="auto">
        <a:xfrm>
          <a:off x="5241924" y="660400"/>
          <a:ext cx="1004309" cy="13394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8</xdr:col>
      <xdr:colOff>219075</xdr:colOff>
      <xdr:row>29</xdr:row>
      <xdr:rowOff>57151</xdr:rowOff>
    </xdr:from>
    <xdr:to>
      <xdr:col>9</xdr:col>
      <xdr:colOff>537135</xdr:colOff>
      <xdr:row>30</xdr:row>
      <xdr:rowOff>52669</xdr:rowOff>
    </xdr:to>
    <xdr:sp macro="" textlink="">
      <xdr:nvSpPr>
        <xdr:cNvPr id="6" name="Rectangle 6">
          <a:extLst>
            <a:ext uri="{FF2B5EF4-FFF2-40B4-BE49-F238E27FC236}">
              <a16:creationId xmlns:a16="http://schemas.microsoft.com/office/drawing/2014/main" id="{149A453E-6997-4C80-A0D0-3D7B4E36AA5F}"/>
            </a:ext>
          </a:extLst>
        </xdr:cNvPr>
        <xdr:cNvSpPr>
          <a:spLocks noChangeArrowheads="1"/>
        </xdr:cNvSpPr>
      </xdr:nvSpPr>
      <xdr:spPr bwMode="auto">
        <a:xfrm>
          <a:off x="5248275" y="4845051"/>
          <a:ext cx="946710" cy="16061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0</xdr:col>
      <xdr:colOff>53975</xdr:colOff>
      <xdr:row>29</xdr:row>
      <xdr:rowOff>104775</xdr:rowOff>
    </xdr:from>
    <xdr:to>
      <xdr:col>0</xdr:col>
      <xdr:colOff>422302</xdr:colOff>
      <xdr:row>31</xdr:row>
      <xdr:rowOff>18904</xdr:rowOff>
    </xdr:to>
    <xdr:sp macro="" textlink="">
      <xdr:nvSpPr>
        <xdr:cNvPr id="7" name="Rectangle 7">
          <a:extLst>
            <a:ext uri="{FF2B5EF4-FFF2-40B4-BE49-F238E27FC236}">
              <a16:creationId xmlns:a16="http://schemas.microsoft.com/office/drawing/2014/main" id="{F3F6E824-9BA6-4B70-9292-E13776DA9D98}"/>
            </a:ext>
          </a:extLst>
        </xdr:cNvPr>
        <xdr:cNvSpPr>
          <a:spLocks noChangeArrowheads="1"/>
        </xdr:cNvSpPr>
      </xdr:nvSpPr>
      <xdr:spPr bwMode="auto">
        <a:xfrm>
          <a:off x="53975" y="4892675"/>
          <a:ext cx="368327" cy="24432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111125</xdr:colOff>
      <xdr:row>4</xdr:row>
      <xdr:rowOff>38100</xdr:rowOff>
    </xdr:from>
    <xdr:to>
      <xdr:col>0</xdr:col>
      <xdr:colOff>511175</xdr:colOff>
      <xdr:row>5</xdr:row>
      <xdr:rowOff>95346</xdr:rowOff>
    </xdr:to>
    <xdr:sp macro="" textlink="">
      <xdr:nvSpPr>
        <xdr:cNvPr id="8" name="Rectangle 8">
          <a:extLst>
            <a:ext uri="{FF2B5EF4-FFF2-40B4-BE49-F238E27FC236}">
              <a16:creationId xmlns:a16="http://schemas.microsoft.com/office/drawing/2014/main" id="{D8D5FB0D-D2CC-4665-BCD0-384DB14884E2}"/>
            </a:ext>
          </a:extLst>
        </xdr:cNvPr>
        <xdr:cNvSpPr>
          <a:spLocks noChangeArrowheads="1"/>
        </xdr:cNvSpPr>
      </xdr:nvSpPr>
      <xdr:spPr bwMode="auto">
        <a:xfrm>
          <a:off x="111125" y="698500"/>
          <a:ext cx="400050" cy="22234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12700</xdr:colOff>
      <xdr:row>30</xdr:row>
      <xdr:rowOff>69850</xdr:rowOff>
    </xdr:from>
    <xdr:to>
      <xdr:col>9</xdr:col>
      <xdr:colOff>577850</xdr:colOff>
      <xdr:row>57</xdr:row>
      <xdr:rowOff>146050</xdr:rowOff>
    </xdr:to>
    <xdr:graphicFrame macro="">
      <xdr:nvGraphicFramePr>
        <xdr:cNvPr id="11273" name="Chart 9">
          <a:extLst>
            <a:ext uri="{FF2B5EF4-FFF2-40B4-BE49-F238E27FC236}">
              <a16:creationId xmlns:a16="http://schemas.microsoft.com/office/drawing/2014/main" id="{FB44E6C7-C8FE-4E20-AE55-0441D672E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133350</xdr:rowOff>
    </xdr:from>
    <xdr:to>
      <xdr:col>9</xdr:col>
      <xdr:colOff>577850</xdr:colOff>
      <xdr:row>27</xdr:row>
      <xdr:rowOff>19050</xdr:rowOff>
    </xdr:to>
    <xdr:graphicFrame macro="">
      <xdr:nvGraphicFramePr>
        <xdr:cNvPr id="11274" name="Chart 11">
          <a:extLst>
            <a:ext uri="{FF2B5EF4-FFF2-40B4-BE49-F238E27FC236}">
              <a16:creationId xmlns:a16="http://schemas.microsoft.com/office/drawing/2014/main" id="{51F64A7B-43EA-496D-82AE-3AD0AA96B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76200</xdr:rowOff>
    </xdr:to>
    <xdr:graphicFrame macro="">
      <xdr:nvGraphicFramePr>
        <xdr:cNvPr id="12296" name="Chart 9">
          <a:extLst>
            <a:ext uri="{FF2B5EF4-FFF2-40B4-BE49-F238E27FC236}">
              <a16:creationId xmlns:a16="http://schemas.microsoft.com/office/drawing/2014/main" id="{E793AC12-2E99-4FFB-9D3E-61831D27B7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12297" name="Chart 11">
          <a:extLst>
            <a:ext uri="{FF2B5EF4-FFF2-40B4-BE49-F238E27FC236}">
              <a16:creationId xmlns:a16="http://schemas.microsoft.com/office/drawing/2014/main" id="{43D066B1-FF28-401D-8BDD-FF3AC6045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184150</xdr:colOff>
      <xdr:row>11</xdr:row>
      <xdr:rowOff>133350</xdr:rowOff>
    </xdr:from>
    <xdr:to>
      <xdr:col>6</xdr:col>
      <xdr:colOff>317819</xdr:colOff>
      <xdr:row>20</xdr:row>
      <xdr:rowOff>18821</xdr:rowOff>
    </xdr:to>
    <xdr:sp macro="" textlink="">
      <xdr:nvSpPr>
        <xdr:cNvPr id="4" name="円/楕円 5">
          <a:extLst>
            <a:ext uri="{FF2B5EF4-FFF2-40B4-BE49-F238E27FC236}">
              <a16:creationId xmlns:a16="http://schemas.microsoft.com/office/drawing/2014/main" id="{F4EB9044-5A1F-42A0-ABE0-501F9D56606F}"/>
            </a:ext>
          </a:extLst>
        </xdr:cNvPr>
        <xdr:cNvSpPr/>
      </xdr:nvSpPr>
      <xdr:spPr>
        <a:xfrm>
          <a:off x="2698750" y="1949450"/>
          <a:ext cx="1390969" cy="1371371"/>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400050</xdr:colOff>
      <xdr:row>13</xdr:row>
      <xdr:rowOff>107950</xdr:rowOff>
    </xdr:from>
    <xdr:to>
      <xdr:col>6</xdr:col>
      <xdr:colOff>145920</xdr:colOff>
      <xdr:row>18</xdr:row>
      <xdr:rowOff>126943</xdr:rowOff>
    </xdr:to>
    <xdr:sp macro="" textlink="">
      <xdr:nvSpPr>
        <xdr:cNvPr id="5" name="Text Box 10">
          <a:extLst>
            <a:ext uri="{FF2B5EF4-FFF2-40B4-BE49-F238E27FC236}">
              <a16:creationId xmlns:a16="http://schemas.microsoft.com/office/drawing/2014/main" id="{1F1CF9AC-50FA-4336-84F9-792E84FDAD60}"/>
            </a:ext>
          </a:extLst>
        </xdr:cNvPr>
        <xdr:cNvSpPr txBox="1">
          <a:spLocks noChangeArrowheads="1"/>
        </xdr:cNvSpPr>
      </xdr:nvSpPr>
      <xdr:spPr bwMode="auto">
        <a:xfrm>
          <a:off x="2914650" y="2254250"/>
          <a:ext cx="1003170" cy="844493"/>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197,030</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0.37603</cdr:x>
      <cdr:y>0.3451</cdr:y>
    </cdr:from>
    <cdr:to>
      <cdr:x>0.60388</cdr:x>
      <cdr:y>0.60208</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0.41853</cdr:x>
      <cdr:y>0.4073</cdr:y>
    </cdr:from>
    <cdr:to>
      <cdr:x>0.56504</cdr:x>
      <cdr:y>0.56895</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3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300"/>
            </a:lnSpc>
            <a:defRPr sz="1000"/>
          </a:pPr>
          <a:r>
            <a:rPr lang="en-US" altLang="ja-JP" sz="1600" b="0" i="0" u="none" strike="noStrike" baseline="0">
              <a:solidFill>
                <a:srgbClr val="000000"/>
              </a:solidFill>
              <a:latin typeface="ＭＳ Ｐゴシック"/>
              <a:ea typeface="ＭＳ Ｐゴシック"/>
            </a:rPr>
            <a:t>185,525</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0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6350</xdr:colOff>
      <xdr:row>38</xdr:row>
      <xdr:rowOff>38100</xdr:rowOff>
    </xdr:from>
    <xdr:to>
      <xdr:col>10</xdr:col>
      <xdr:colOff>1358900</xdr:colOff>
      <xdr:row>67</xdr:row>
      <xdr:rowOff>31750</xdr:rowOff>
    </xdr:to>
    <xdr:graphicFrame macro="">
      <xdr:nvGraphicFramePr>
        <xdr:cNvPr id="13316" name="Chart 2">
          <a:extLst>
            <a:ext uri="{FF2B5EF4-FFF2-40B4-BE49-F238E27FC236}">
              <a16:creationId xmlns:a16="http://schemas.microsoft.com/office/drawing/2014/main" id="{621CE1FD-E515-4AFC-BFD4-EB2AEC729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130173</xdr:colOff>
      <xdr:row>21</xdr:row>
      <xdr:rowOff>152400</xdr:rowOff>
    </xdr:from>
    <xdr:to>
      <xdr:col>2</xdr:col>
      <xdr:colOff>278666</xdr:colOff>
      <xdr:row>22</xdr:row>
      <xdr:rowOff>146050</xdr:rowOff>
    </xdr:to>
    <xdr:sp macro="" textlink="">
      <xdr:nvSpPr>
        <xdr:cNvPr id="2" name="テキスト ボックス 1">
          <a:extLst>
            <a:ext uri="{FF2B5EF4-FFF2-40B4-BE49-F238E27FC236}">
              <a16:creationId xmlns:a16="http://schemas.microsoft.com/office/drawing/2014/main" id="{FFAF10E9-9D9E-4A0F-B53D-45B4425F80F1}"/>
            </a:ext>
          </a:extLst>
        </xdr:cNvPr>
        <xdr:cNvSpPr txBox="1"/>
      </xdr:nvSpPr>
      <xdr:spPr>
        <a:xfrm>
          <a:off x="758823" y="3937000"/>
          <a:ext cx="777143"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15</xdr:col>
      <xdr:colOff>19050</xdr:colOff>
      <xdr:row>33</xdr:row>
      <xdr:rowOff>0</xdr:rowOff>
    </xdr:from>
    <xdr:to>
      <xdr:col>15</xdr:col>
      <xdr:colOff>241300</xdr:colOff>
      <xdr:row>34</xdr:row>
      <xdr:rowOff>12700</xdr:rowOff>
    </xdr:to>
    <xdr:sp macro="" textlink="">
      <xdr:nvSpPr>
        <xdr:cNvPr id="3" name="テキスト ボックス 2">
          <a:extLst>
            <a:ext uri="{FF2B5EF4-FFF2-40B4-BE49-F238E27FC236}">
              <a16:creationId xmlns:a16="http://schemas.microsoft.com/office/drawing/2014/main" id="{FDFAA791-D0CA-409D-8A3A-44E939E72146}"/>
            </a:ext>
          </a:extLst>
        </xdr:cNvPr>
        <xdr:cNvSpPr txBox="1"/>
      </xdr:nvSpPr>
      <xdr:spPr>
        <a:xfrm>
          <a:off x="9448800" y="6146800"/>
          <a:ext cx="22225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17</xdr:row>
      <xdr:rowOff>0</xdr:rowOff>
    </xdr:from>
    <xdr:to>
      <xdr:col>15</xdr:col>
      <xdr:colOff>355600</xdr:colOff>
      <xdr:row>32</xdr:row>
      <xdr:rowOff>133350</xdr:rowOff>
    </xdr:to>
    <xdr:graphicFrame macro="">
      <xdr:nvGraphicFramePr>
        <xdr:cNvPr id="2052" name="Chart 3">
          <a:extLst>
            <a:ext uri="{FF2B5EF4-FFF2-40B4-BE49-F238E27FC236}">
              <a16:creationId xmlns:a16="http://schemas.microsoft.com/office/drawing/2014/main" id="{26EBEE56-5B9B-447F-B550-C629A01FC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15</xdr:col>
      <xdr:colOff>355600</xdr:colOff>
      <xdr:row>48</xdr:row>
      <xdr:rowOff>152400</xdr:rowOff>
    </xdr:to>
    <xdr:graphicFrame macro="">
      <xdr:nvGraphicFramePr>
        <xdr:cNvPr id="2053" name="Chart 4">
          <a:extLst>
            <a:ext uri="{FF2B5EF4-FFF2-40B4-BE49-F238E27FC236}">
              <a16:creationId xmlns:a16="http://schemas.microsoft.com/office/drawing/2014/main" id="{820438A9-21DC-4A2A-88C1-B84EF294A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0.88792</cdr:x>
      <cdr:y>0.90194</cdr:y>
    </cdr:from>
    <cdr:to>
      <cdr:x>0.88792</cdr:x>
      <cdr:y>0.90169</cdr:y>
    </cdr:to>
    <cdr:sp macro="" textlink="">
      <cdr:nvSpPr>
        <cdr:cNvPr id="2" name="正方形/長方形 1"/>
        <cdr:cNvSpPr/>
      </cdr:nvSpPr>
      <cdr:spPr bwMode="auto">
        <a:xfrm xmlns:a="http://schemas.openxmlformats.org/drawingml/2006/main">
          <a:off x="6457950" y="3153866"/>
          <a:ext cx="514350" cy="40848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0.0123</cdr:x>
      <cdr:y>0.05685</cdr:y>
    </cdr:from>
    <cdr:to>
      <cdr:x>0.06377</cdr:x>
      <cdr:y>0.12807</cdr:y>
    </cdr:to>
    <cdr:sp macro="" textlink="">
      <cdr:nvSpPr>
        <cdr:cNvPr id="3" name="正方形/長方形 2"/>
        <cdr:cNvSpPr/>
      </cdr:nvSpPr>
      <cdr:spPr bwMode="auto">
        <a:xfrm xmlns:a="http://schemas.openxmlformats.org/drawingml/2006/main">
          <a:off x="85726" y="161925"/>
          <a:ext cx="400050" cy="1905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年度</a:t>
          </a:r>
          <a:endParaRPr lang="ja-JP" sz="900"/>
        </a:p>
      </cdr:txBody>
    </cdr:sp>
  </cdr:relSizeAnchor>
</c:userShapes>
</file>

<file path=xl/drawings/drawing4.xml><?xml version="1.0" encoding="utf-8"?>
<c:userShapes xmlns:c="http://schemas.openxmlformats.org/drawingml/2006/chart">
  <cdr:relSizeAnchor xmlns:cdr="http://schemas.openxmlformats.org/drawingml/2006/chartDrawing">
    <cdr:from>
      <cdr:x>0.90728</cdr:x>
      <cdr:y>0.89678</cdr:y>
    </cdr:from>
    <cdr:to>
      <cdr:x>0.9063</cdr:x>
      <cdr:y>0.89726</cdr:y>
    </cdr:to>
    <cdr:sp macro="" textlink="">
      <cdr:nvSpPr>
        <cdr:cNvPr id="2" name="正方形/長方形 1"/>
        <cdr:cNvSpPr/>
      </cdr:nvSpPr>
      <cdr:spPr bwMode="auto">
        <a:xfrm xmlns:a="http://schemas.openxmlformats.org/drawingml/2006/main">
          <a:off x="6410325" y="2971800"/>
          <a:ext cx="561975" cy="3810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0.02394</cdr:x>
      <cdr:y>0.05431</cdr:y>
    </cdr:from>
    <cdr:to>
      <cdr:x>0.07079</cdr:x>
      <cdr:y>0.15295</cdr:y>
    </cdr:to>
    <cdr:sp macro="" textlink="">
      <cdr:nvSpPr>
        <cdr:cNvPr id="3" name="正方形/長方形 2"/>
        <cdr:cNvSpPr/>
      </cdr:nvSpPr>
      <cdr:spPr bwMode="auto">
        <a:xfrm xmlns:a="http://schemas.openxmlformats.org/drawingml/2006/main">
          <a:off x="161925" y="171451"/>
          <a:ext cx="352426" cy="3048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年度</a:t>
          </a:r>
          <a:endParaRPr lang="ja-JP" sz="9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18</xdr:row>
      <xdr:rowOff>285750</xdr:rowOff>
    </xdr:from>
    <xdr:to>
      <xdr:col>9</xdr:col>
      <xdr:colOff>114300</xdr:colOff>
      <xdr:row>46</xdr:row>
      <xdr:rowOff>19050</xdr:rowOff>
    </xdr:to>
    <xdr:graphicFrame macro="">
      <xdr:nvGraphicFramePr>
        <xdr:cNvPr id="4098" name="グラフ 4">
          <a:extLst>
            <a:ext uri="{FF2B5EF4-FFF2-40B4-BE49-F238E27FC236}">
              <a16:creationId xmlns:a16="http://schemas.microsoft.com/office/drawing/2014/main" id="{8D61DA7E-3006-47DB-A651-78B0E029C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27</xdr:row>
      <xdr:rowOff>114300</xdr:rowOff>
    </xdr:from>
    <xdr:to>
      <xdr:col>9</xdr:col>
      <xdr:colOff>50800</xdr:colOff>
      <xdr:row>51</xdr:row>
      <xdr:rowOff>228600</xdr:rowOff>
    </xdr:to>
    <xdr:graphicFrame macro="">
      <xdr:nvGraphicFramePr>
        <xdr:cNvPr id="5122" name="グラフ 1">
          <a:extLst>
            <a:ext uri="{FF2B5EF4-FFF2-40B4-BE49-F238E27FC236}">
              <a16:creationId xmlns:a16="http://schemas.microsoft.com/office/drawing/2014/main" id="{B820B5B7-D2AE-44D0-9BD1-97346F8E0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52</xdr:row>
      <xdr:rowOff>31750</xdr:rowOff>
    </xdr:from>
    <xdr:to>
      <xdr:col>16</xdr:col>
      <xdr:colOff>114300</xdr:colOff>
      <xdr:row>53</xdr:row>
      <xdr:rowOff>0</xdr:rowOff>
    </xdr:to>
    <xdr:sp macro="" textlink="">
      <xdr:nvSpPr>
        <xdr:cNvPr id="7169" name="Text Box 10">
          <a:extLst>
            <a:ext uri="{FF2B5EF4-FFF2-40B4-BE49-F238E27FC236}">
              <a16:creationId xmlns:a16="http://schemas.microsoft.com/office/drawing/2014/main" id="{FD883F00-C844-4D60-B865-0FF976854A23}"/>
            </a:ext>
          </a:extLst>
        </xdr:cNvPr>
        <xdr:cNvSpPr txBox="1">
          <a:spLocks noChangeArrowheads="1"/>
        </xdr:cNvSpPr>
      </xdr:nvSpPr>
      <xdr:spPr bwMode="auto">
        <a:xfrm>
          <a:off x="10407650" y="15881350"/>
          <a:ext cx="11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717550</xdr:colOff>
      <xdr:row>29</xdr:row>
      <xdr:rowOff>279400</xdr:rowOff>
    </xdr:from>
    <xdr:to>
      <xdr:col>16</xdr:col>
      <xdr:colOff>114300</xdr:colOff>
      <xdr:row>30</xdr:row>
      <xdr:rowOff>133350</xdr:rowOff>
    </xdr:to>
    <xdr:sp macro="" textlink="">
      <xdr:nvSpPr>
        <xdr:cNvPr id="7170" name="Text Box 12">
          <a:extLst>
            <a:ext uri="{FF2B5EF4-FFF2-40B4-BE49-F238E27FC236}">
              <a16:creationId xmlns:a16="http://schemas.microsoft.com/office/drawing/2014/main" id="{571ED5E8-B640-47DD-B783-95DCA22FFC31}"/>
            </a:ext>
          </a:extLst>
        </xdr:cNvPr>
        <xdr:cNvSpPr txBox="1">
          <a:spLocks noChangeArrowheads="1"/>
        </xdr:cNvSpPr>
      </xdr:nvSpPr>
      <xdr:spPr bwMode="auto">
        <a:xfrm>
          <a:off x="10407650" y="9118600"/>
          <a:ext cx="114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101600</xdr:colOff>
      <xdr:row>52</xdr:row>
      <xdr:rowOff>285751</xdr:rowOff>
    </xdr:from>
    <xdr:to>
      <xdr:col>6</xdr:col>
      <xdr:colOff>336433</xdr:colOff>
      <xdr:row>53</xdr:row>
      <xdr:rowOff>301561</xdr:rowOff>
    </xdr:to>
    <xdr:sp macro="" textlink="">
      <xdr:nvSpPr>
        <xdr:cNvPr id="4" name="テキスト ボックス 3">
          <a:extLst>
            <a:ext uri="{FF2B5EF4-FFF2-40B4-BE49-F238E27FC236}">
              <a16:creationId xmlns:a16="http://schemas.microsoft.com/office/drawing/2014/main" id="{039DBD9F-96DC-4FE0-92C4-69CA25CF915B}"/>
            </a:ext>
          </a:extLst>
        </xdr:cNvPr>
        <xdr:cNvSpPr txBox="1"/>
      </xdr:nvSpPr>
      <xdr:spPr>
        <a:xfrm>
          <a:off x="1955800" y="13900151"/>
          <a:ext cx="3943233" cy="320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端数処理の関係で、決算額の計は必ずしも一致しない。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48</xdr:row>
      <xdr:rowOff>19050</xdr:rowOff>
    </xdr:from>
    <xdr:to>
      <xdr:col>15</xdr:col>
      <xdr:colOff>69850</xdr:colOff>
      <xdr:row>48</xdr:row>
      <xdr:rowOff>228600</xdr:rowOff>
    </xdr:to>
    <xdr:sp macro="" textlink="">
      <xdr:nvSpPr>
        <xdr:cNvPr id="9217" name="Text Box 10">
          <a:extLst>
            <a:ext uri="{FF2B5EF4-FFF2-40B4-BE49-F238E27FC236}">
              <a16:creationId xmlns:a16="http://schemas.microsoft.com/office/drawing/2014/main" id="{69DE074E-8644-46B9-AC9C-4B7FCEFB3480}"/>
            </a:ext>
          </a:extLst>
        </xdr:cNvPr>
        <xdr:cNvSpPr txBox="1">
          <a:spLocks noChangeArrowheads="1"/>
        </xdr:cNvSpPr>
      </xdr:nvSpPr>
      <xdr:spPr bwMode="auto">
        <a:xfrm>
          <a:off x="11245850" y="134302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476250</xdr:colOff>
      <xdr:row>25</xdr:row>
      <xdr:rowOff>184150</xdr:rowOff>
    </xdr:from>
    <xdr:to>
      <xdr:col>15</xdr:col>
      <xdr:colOff>552450</xdr:colOff>
      <xdr:row>26</xdr:row>
      <xdr:rowOff>114300</xdr:rowOff>
    </xdr:to>
    <xdr:sp macro="" textlink="">
      <xdr:nvSpPr>
        <xdr:cNvPr id="9218" name="Text Box 12">
          <a:extLst>
            <a:ext uri="{FF2B5EF4-FFF2-40B4-BE49-F238E27FC236}">
              <a16:creationId xmlns:a16="http://schemas.microsoft.com/office/drawing/2014/main" id="{73C1D805-3225-4E6D-BEC8-36342E379CE9}"/>
            </a:ext>
          </a:extLst>
        </xdr:cNvPr>
        <xdr:cNvSpPr txBox="1">
          <a:spLocks noChangeArrowheads="1"/>
        </xdr:cNvSpPr>
      </xdr:nvSpPr>
      <xdr:spPr bwMode="auto">
        <a:xfrm>
          <a:off x="11722100" y="7169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15875</xdr:colOff>
      <xdr:row>51</xdr:row>
      <xdr:rowOff>130176</xdr:rowOff>
    </xdr:from>
    <xdr:to>
      <xdr:col>11</xdr:col>
      <xdr:colOff>390600</xdr:colOff>
      <xdr:row>52</xdr:row>
      <xdr:rowOff>168411</xdr:rowOff>
    </xdr:to>
    <xdr:sp macro="" textlink="">
      <xdr:nvSpPr>
        <xdr:cNvPr id="4" name="テキスト ボックス 3">
          <a:extLst>
            <a:ext uri="{FF2B5EF4-FFF2-40B4-BE49-F238E27FC236}">
              <a16:creationId xmlns:a16="http://schemas.microsoft.com/office/drawing/2014/main" id="{1D361252-1A0A-4319-9E31-7B92D551D4BF}"/>
            </a:ext>
          </a:extLst>
        </xdr:cNvPr>
        <xdr:cNvSpPr txBox="1"/>
      </xdr:nvSpPr>
      <xdr:spPr>
        <a:xfrm>
          <a:off x="2797175" y="8550276"/>
          <a:ext cx="7791525" cy="19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端数処理の関係で、決算額の計は必ずしも一致しない。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76200</xdr:rowOff>
    </xdr:to>
    <xdr:graphicFrame macro="">
      <xdr:nvGraphicFramePr>
        <xdr:cNvPr id="10245" name="Chart 9">
          <a:extLst>
            <a:ext uri="{FF2B5EF4-FFF2-40B4-BE49-F238E27FC236}">
              <a16:creationId xmlns:a16="http://schemas.microsoft.com/office/drawing/2014/main" id="{5571507B-FE03-448B-B286-B5076E2D0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10246" name="Chart 11">
          <a:extLst>
            <a:ext uri="{FF2B5EF4-FFF2-40B4-BE49-F238E27FC236}">
              <a16:creationId xmlns:a16="http://schemas.microsoft.com/office/drawing/2014/main" id="{214B5A5C-80A7-476B-837D-6166A94CC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184150</xdr:colOff>
      <xdr:row>11</xdr:row>
      <xdr:rowOff>123825</xdr:rowOff>
    </xdr:from>
    <xdr:to>
      <xdr:col>6</xdr:col>
      <xdr:colOff>326959</xdr:colOff>
      <xdr:row>20</xdr:row>
      <xdr:rowOff>19176</xdr:rowOff>
    </xdr:to>
    <xdr:sp macro="" textlink="">
      <xdr:nvSpPr>
        <xdr:cNvPr id="4" name="円/楕円 5">
          <a:extLst>
            <a:ext uri="{FF2B5EF4-FFF2-40B4-BE49-F238E27FC236}">
              <a16:creationId xmlns:a16="http://schemas.microsoft.com/office/drawing/2014/main" id="{B7186BFC-9F46-4564-9207-D97FF65D2A45}"/>
            </a:ext>
          </a:extLst>
        </xdr:cNvPr>
        <xdr:cNvSpPr/>
      </xdr:nvSpPr>
      <xdr:spPr>
        <a:xfrm>
          <a:off x="2698750" y="1939925"/>
          <a:ext cx="1400109" cy="1381251"/>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400050</xdr:colOff>
      <xdr:row>13</xdr:row>
      <xdr:rowOff>92075</xdr:rowOff>
    </xdr:from>
    <xdr:to>
      <xdr:col>6</xdr:col>
      <xdr:colOff>149688</xdr:colOff>
      <xdr:row>18</xdr:row>
      <xdr:rowOff>111149</xdr:rowOff>
    </xdr:to>
    <xdr:sp macro="" textlink="">
      <xdr:nvSpPr>
        <xdr:cNvPr id="5" name="Text Box 10">
          <a:extLst>
            <a:ext uri="{FF2B5EF4-FFF2-40B4-BE49-F238E27FC236}">
              <a16:creationId xmlns:a16="http://schemas.microsoft.com/office/drawing/2014/main" id="{4C8674D2-F64F-449B-BA91-95BD83198960}"/>
            </a:ext>
          </a:extLst>
        </xdr:cNvPr>
        <xdr:cNvSpPr txBox="1">
          <a:spLocks noChangeArrowheads="1"/>
        </xdr:cNvSpPr>
      </xdr:nvSpPr>
      <xdr:spPr bwMode="auto">
        <a:xfrm>
          <a:off x="2914650" y="2238375"/>
          <a:ext cx="1006938" cy="844574"/>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209,906</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7"/>
  <sheetViews>
    <sheetView tabSelected="1" workbookViewId="0"/>
  </sheetViews>
  <sheetFormatPr defaultColWidth="9" defaultRowHeight="31.5" customHeight="1"/>
  <cols>
    <col min="1" max="16384" width="9" style="1"/>
  </cols>
  <sheetData>
    <row r="7" spans="1:9" ht="31.5" customHeight="1">
      <c r="A7" s="662" t="s">
        <v>0</v>
      </c>
      <c r="B7" s="662"/>
      <c r="C7" s="662"/>
      <c r="D7" s="662"/>
      <c r="E7" s="662"/>
      <c r="F7" s="662"/>
      <c r="G7" s="662"/>
      <c r="H7" s="662"/>
      <c r="I7" s="662"/>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2"/>
  <sheetViews>
    <sheetView view="pageBreakPreview" zoomScaleNormal="120" zoomScaleSheetLayoutView="100" workbookViewId="0">
      <selection activeCell="B1" sqref="B1"/>
    </sheetView>
  </sheetViews>
  <sheetFormatPr defaultColWidth="9" defaultRowHeight="12.75" customHeight="1"/>
  <cols>
    <col min="1" max="1" width="2.26953125" style="189" customWidth="1"/>
    <col min="2" max="2" width="14.6328125" style="189" customWidth="1"/>
    <col min="3" max="3" width="5.7265625" style="189" customWidth="1"/>
    <col min="4" max="7" width="11.453125" style="189" bestFit="1" customWidth="1"/>
    <col min="8" max="8" width="12.90625" style="189" bestFit="1" customWidth="1"/>
    <col min="9" max="9" width="12.6328125" style="189" bestFit="1" customWidth="1"/>
    <col min="10" max="10" width="12.90625" style="189" bestFit="1" customWidth="1"/>
    <col min="11" max="16384" width="9" style="189"/>
  </cols>
  <sheetData>
    <row r="1" spans="1:12" ht="12.75" customHeight="1">
      <c r="A1" s="189" t="s">
        <v>299</v>
      </c>
      <c r="J1" s="199" t="s">
        <v>273</v>
      </c>
    </row>
    <row r="2" spans="1:12" ht="12" customHeight="1">
      <c r="A2" s="819" t="s">
        <v>272</v>
      </c>
      <c r="B2" s="820"/>
      <c r="C2" s="821"/>
      <c r="D2" s="812">
        <v>29</v>
      </c>
      <c r="E2" s="812">
        <v>30</v>
      </c>
      <c r="F2" s="812" t="s">
        <v>138</v>
      </c>
      <c r="G2" s="812">
        <v>2</v>
      </c>
      <c r="H2" s="835">
        <v>3</v>
      </c>
      <c r="I2" s="836"/>
      <c r="J2" s="837"/>
    </row>
    <row r="3" spans="1:12" ht="12" customHeight="1">
      <c r="A3" s="800"/>
      <c r="B3" s="801"/>
      <c r="C3" s="822"/>
      <c r="D3" s="813"/>
      <c r="E3" s="813"/>
      <c r="F3" s="813"/>
      <c r="G3" s="813"/>
      <c r="H3" s="198" t="s">
        <v>16</v>
      </c>
      <c r="I3" s="198" t="s">
        <v>15</v>
      </c>
      <c r="J3" s="198" t="s">
        <v>271</v>
      </c>
    </row>
    <row r="4" spans="1:12" ht="12.65" customHeight="1">
      <c r="A4" s="816" t="s">
        <v>298</v>
      </c>
      <c r="B4" s="817"/>
      <c r="C4" s="214"/>
      <c r="D4" s="576">
        <v>266386899</v>
      </c>
      <c r="E4" s="576">
        <v>227183312</v>
      </c>
      <c r="F4" s="576">
        <v>223708713</v>
      </c>
      <c r="G4" s="576">
        <v>214838342</v>
      </c>
      <c r="H4" s="576">
        <v>209906192</v>
      </c>
      <c r="I4" s="576">
        <v>12893443</v>
      </c>
      <c r="J4" s="576">
        <v>222799635</v>
      </c>
    </row>
    <row r="5" spans="1:12" ht="12.65" customHeight="1">
      <c r="A5" s="810"/>
      <c r="B5" s="811"/>
      <c r="C5" s="194" t="s">
        <v>260</v>
      </c>
      <c r="D5" s="577">
        <v>99.508209530322844</v>
      </c>
      <c r="E5" s="577">
        <v>85.283215072825342</v>
      </c>
      <c r="F5" s="577">
        <v>98.470574722495456</v>
      </c>
      <c r="G5" s="577">
        <v>96.034856720131415</v>
      </c>
      <c r="H5" s="578">
        <v>103.91438186729607</v>
      </c>
      <c r="I5" s="577">
        <v>100.42272206246369</v>
      </c>
      <c r="J5" s="577">
        <v>103.70571329395197</v>
      </c>
      <c r="L5" s="213"/>
    </row>
    <row r="6" spans="1:12" ht="12.65" customHeight="1">
      <c r="A6" s="791" t="s">
        <v>297</v>
      </c>
      <c r="B6" s="792"/>
      <c r="C6" s="196"/>
      <c r="D6" s="579">
        <v>254996735</v>
      </c>
      <c r="E6" s="579">
        <v>219866915</v>
      </c>
      <c r="F6" s="579">
        <v>218535755</v>
      </c>
      <c r="G6" s="579">
        <v>206958768</v>
      </c>
      <c r="H6" s="579">
        <v>204736221</v>
      </c>
      <c r="I6" s="579">
        <v>11072963</v>
      </c>
      <c r="J6" s="579">
        <v>215809184</v>
      </c>
    </row>
    <row r="7" spans="1:12" ht="12.65" customHeight="1">
      <c r="A7" s="810"/>
      <c r="B7" s="811"/>
      <c r="C7" s="194" t="s">
        <v>260</v>
      </c>
      <c r="D7" s="577">
        <v>98.784376822207705</v>
      </c>
      <c r="E7" s="577">
        <v>86.22342360579637</v>
      </c>
      <c r="F7" s="577">
        <v>99.394561023426377</v>
      </c>
      <c r="G7" s="577">
        <v>94.702474659123865</v>
      </c>
      <c r="H7" s="578">
        <v>104.25717863949437</v>
      </c>
      <c r="I7" s="577">
        <v>104.6333756353572</v>
      </c>
      <c r="J7" s="577">
        <v>104.27641509732992</v>
      </c>
    </row>
    <row r="8" spans="1:12" ht="12.65" customHeight="1">
      <c r="A8" s="791" t="s">
        <v>296</v>
      </c>
      <c r="B8" s="792"/>
      <c r="C8" s="196"/>
      <c r="D8" s="579">
        <v>11390164</v>
      </c>
      <c r="E8" s="579">
        <v>7316397</v>
      </c>
      <c r="F8" s="579">
        <v>5172957</v>
      </c>
      <c r="G8" s="579">
        <v>7879574</v>
      </c>
      <c r="H8" s="579">
        <v>5169971</v>
      </c>
      <c r="I8" s="579">
        <v>1820481</v>
      </c>
      <c r="J8" s="579">
        <v>6990452</v>
      </c>
    </row>
    <row r="9" spans="1:12" ht="12.65" customHeight="1">
      <c r="A9" s="810"/>
      <c r="B9" s="811"/>
      <c r="C9" s="194" t="s">
        <v>260</v>
      </c>
      <c r="D9" s="577">
        <v>119.03491351386319</v>
      </c>
      <c r="E9" s="577">
        <v>64.234348533905973</v>
      </c>
      <c r="F9" s="577">
        <v>70.703612720851538</v>
      </c>
      <c r="G9" s="577">
        <v>152.3224337646727</v>
      </c>
      <c r="H9" s="577">
        <v>91.942714210386384</v>
      </c>
      <c r="I9" s="577">
        <v>80.675804849816473</v>
      </c>
      <c r="J9" s="577">
        <v>88.716115871238728</v>
      </c>
    </row>
    <row r="10" spans="1:12" ht="12.65" customHeight="1" thickBot="1">
      <c r="A10" s="831" t="s">
        <v>295</v>
      </c>
      <c r="B10" s="832"/>
      <c r="C10" s="212"/>
      <c r="D10" s="580">
        <v>0</v>
      </c>
      <c r="E10" s="580">
        <v>0</v>
      </c>
      <c r="F10" s="580">
        <v>0</v>
      </c>
      <c r="G10" s="581">
        <v>0</v>
      </c>
      <c r="H10" s="582">
        <v>0</v>
      </c>
      <c r="I10" s="583">
        <v>0</v>
      </c>
      <c r="J10" s="581">
        <v>0</v>
      </c>
    </row>
    <row r="11" spans="1:12" ht="13.5" customHeight="1" thickTop="1">
      <c r="A11" s="833" t="s">
        <v>294</v>
      </c>
      <c r="B11" s="834"/>
      <c r="C11" s="211"/>
      <c r="D11" s="584">
        <v>5893843</v>
      </c>
      <c r="E11" s="584">
        <v>-2162593</v>
      </c>
      <c r="F11" s="584">
        <v>-2468376</v>
      </c>
      <c r="G11" s="585">
        <v>3313643</v>
      </c>
      <c r="H11" s="584">
        <v>259341358</v>
      </c>
      <c r="I11" s="585">
        <v>-593509791</v>
      </c>
      <c r="J11" s="585">
        <f>SUM(H11:I11)</f>
        <v>-334168433</v>
      </c>
    </row>
    <row r="12" spans="1:12" ht="12.65" customHeight="1">
      <c r="A12" s="826" t="s">
        <v>293</v>
      </c>
      <c r="B12" s="827"/>
      <c r="C12" s="210"/>
      <c r="D12" s="579">
        <v>21</v>
      </c>
      <c r="E12" s="579">
        <v>58</v>
      </c>
      <c r="F12" s="579">
        <v>56</v>
      </c>
      <c r="G12" s="579">
        <v>21</v>
      </c>
      <c r="H12" s="586">
        <v>29</v>
      </c>
      <c r="I12" s="586">
        <v>2</v>
      </c>
      <c r="J12" s="579">
        <f>SUM(H12:I12)</f>
        <v>31</v>
      </c>
    </row>
    <row r="13" spans="1:12" ht="12.65" customHeight="1">
      <c r="A13" s="828" t="s">
        <v>292</v>
      </c>
      <c r="B13" s="829"/>
      <c r="C13" s="209"/>
      <c r="D13" s="587">
        <v>317908</v>
      </c>
      <c r="E13" s="587">
        <v>62918543</v>
      </c>
      <c r="F13" s="587">
        <v>2843574</v>
      </c>
      <c r="G13" s="587">
        <v>438797</v>
      </c>
      <c r="H13" s="587">
        <v>1053674402</v>
      </c>
      <c r="I13" s="587">
        <v>593509791</v>
      </c>
      <c r="J13" s="587">
        <f>SUM(H13:I13)</f>
        <v>1647184193</v>
      </c>
    </row>
    <row r="14" spans="1:12" ht="8.15" customHeight="1">
      <c r="B14" s="208"/>
      <c r="C14" s="207"/>
      <c r="D14" s="206"/>
      <c r="E14" s="206"/>
      <c r="F14" s="206"/>
    </row>
    <row r="15" spans="1:12" ht="9.75" customHeight="1">
      <c r="A15" s="830" t="s">
        <v>291</v>
      </c>
      <c r="B15" s="830"/>
      <c r="C15" s="830"/>
      <c r="D15" s="830"/>
      <c r="E15" s="830"/>
      <c r="F15" s="830"/>
      <c r="G15" s="830"/>
      <c r="H15" s="830"/>
      <c r="I15" s="830"/>
      <c r="J15" s="830"/>
    </row>
    <row r="16" spans="1:12" ht="8.15" customHeight="1"/>
    <row r="17" spans="1:10" ht="12" customHeight="1">
      <c r="A17" s="189" t="s">
        <v>290</v>
      </c>
    </row>
    <row r="18" spans="1:10" ht="12" customHeight="1">
      <c r="A18" s="189" t="s">
        <v>289</v>
      </c>
      <c r="J18" s="199" t="s">
        <v>273</v>
      </c>
    </row>
    <row r="19" spans="1:10" ht="12" customHeight="1">
      <c r="A19" s="819" t="s">
        <v>272</v>
      </c>
      <c r="B19" s="820"/>
      <c r="C19" s="821"/>
      <c r="D19" s="812">
        <v>29</v>
      </c>
      <c r="E19" s="812">
        <v>30</v>
      </c>
      <c r="F19" s="812" t="s">
        <v>18</v>
      </c>
      <c r="G19" s="812">
        <v>2</v>
      </c>
      <c r="H19" s="814">
        <v>3</v>
      </c>
      <c r="I19" s="815"/>
      <c r="J19" s="815"/>
    </row>
    <row r="20" spans="1:10" ht="12" customHeight="1">
      <c r="A20" s="800"/>
      <c r="B20" s="801"/>
      <c r="C20" s="822"/>
      <c r="D20" s="813"/>
      <c r="E20" s="813"/>
      <c r="F20" s="813"/>
      <c r="G20" s="813"/>
      <c r="H20" s="198" t="s">
        <v>16</v>
      </c>
      <c r="I20" s="198" t="s">
        <v>15</v>
      </c>
      <c r="J20" s="198" t="s">
        <v>271</v>
      </c>
    </row>
    <row r="21" spans="1:10" ht="12.65" customHeight="1">
      <c r="A21" s="816" t="s">
        <v>288</v>
      </c>
      <c r="B21" s="817"/>
      <c r="C21" s="205"/>
      <c r="D21" s="579">
        <v>50240431</v>
      </c>
      <c r="E21" s="579">
        <v>48652852</v>
      </c>
      <c r="F21" s="579">
        <v>47775529</v>
      </c>
      <c r="G21" s="579">
        <v>46795079.934</v>
      </c>
      <c r="H21" s="588">
        <v>41168122.380999997</v>
      </c>
      <c r="I21" s="588">
        <v>5283687.7</v>
      </c>
      <c r="J21" s="579">
        <v>46451810.081</v>
      </c>
    </row>
    <row r="22" spans="1:10" ht="12.65" customHeight="1">
      <c r="A22" s="810"/>
      <c r="B22" s="811"/>
      <c r="C22" s="194" t="s">
        <v>260</v>
      </c>
      <c r="D22" s="577">
        <v>99.140915031616984</v>
      </c>
      <c r="E22" s="577">
        <v>96.840037060987797</v>
      </c>
      <c r="F22" s="577">
        <v>98.196769636443932</v>
      </c>
      <c r="G22" s="577">
        <v>97.947800711950251</v>
      </c>
      <c r="H22" s="577">
        <v>98.769412205117789</v>
      </c>
      <c r="I22" s="577">
        <v>103.31737984676685</v>
      </c>
      <c r="J22" s="577">
        <v>99.266440289269411</v>
      </c>
    </row>
    <row r="23" spans="1:10" ht="12.65" customHeight="1">
      <c r="A23" s="791" t="s">
        <v>287</v>
      </c>
      <c r="B23" s="792"/>
      <c r="C23" s="195"/>
      <c r="D23" s="579">
        <v>55612312</v>
      </c>
      <c r="E23" s="579">
        <v>4856317</v>
      </c>
      <c r="F23" s="579">
        <v>5020795</v>
      </c>
      <c r="G23" s="579">
        <v>5329466.1469999999</v>
      </c>
      <c r="H23" s="579">
        <v>107974</v>
      </c>
      <c r="I23" s="579">
        <v>4730577.1069999998</v>
      </c>
      <c r="J23" s="579">
        <v>4838551.1069999998</v>
      </c>
    </row>
    <row r="24" spans="1:10" ht="12.65" customHeight="1">
      <c r="A24" s="810"/>
      <c r="B24" s="811"/>
      <c r="C24" s="194" t="s">
        <v>260</v>
      </c>
      <c r="D24" s="577">
        <v>97.968864495579439</v>
      </c>
      <c r="E24" s="577">
        <v>8.7324493899840032</v>
      </c>
      <c r="F24" s="577">
        <v>103.38688763521822</v>
      </c>
      <c r="G24" s="577">
        <v>106.14785401515098</v>
      </c>
      <c r="H24" s="577">
        <v>22.150875580574748</v>
      </c>
      <c r="I24" s="577">
        <v>97.698458852967207</v>
      </c>
      <c r="J24" s="577">
        <v>90.788663883786185</v>
      </c>
    </row>
    <row r="25" spans="1:10" ht="12.65" customHeight="1">
      <c r="A25" s="791" t="s">
        <v>286</v>
      </c>
      <c r="B25" s="792"/>
      <c r="C25" s="195"/>
      <c r="D25" s="579">
        <v>67732117</v>
      </c>
      <c r="E25" s="579">
        <v>373916</v>
      </c>
      <c r="F25" s="579">
        <v>297713</v>
      </c>
      <c r="G25" s="579">
        <v>168093.49</v>
      </c>
      <c r="H25" s="579" t="s">
        <v>136</v>
      </c>
      <c r="I25" s="579">
        <v>113148.064</v>
      </c>
      <c r="J25" s="579">
        <v>113148.064</v>
      </c>
    </row>
    <row r="26" spans="1:10" ht="12.65" customHeight="1">
      <c r="A26" s="810"/>
      <c r="B26" s="811"/>
      <c r="C26" s="194" t="s">
        <v>260</v>
      </c>
      <c r="D26" s="577">
        <v>107.64910476665763</v>
      </c>
      <c r="E26" s="577">
        <v>0.55205125214084183</v>
      </c>
      <c r="F26" s="577">
        <v>79.620289048877297</v>
      </c>
      <c r="G26" s="577">
        <v>56.461588845633202</v>
      </c>
      <c r="H26" s="577" t="s">
        <v>136</v>
      </c>
      <c r="I26" s="577">
        <v>67.312579446116558</v>
      </c>
      <c r="J26" s="577">
        <v>67.312579446116558</v>
      </c>
    </row>
    <row r="27" spans="1:10" ht="12.65" customHeight="1">
      <c r="A27" s="791" t="s">
        <v>285</v>
      </c>
      <c r="B27" s="792"/>
      <c r="C27" s="195"/>
      <c r="D27" s="579">
        <v>10667976</v>
      </c>
      <c r="E27" s="579">
        <v>145309601</v>
      </c>
      <c r="F27" s="579">
        <v>144599475</v>
      </c>
      <c r="G27" s="579">
        <v>140163467.17899999</v>
      </c>
      <c r="H27" s="579">
        <v>145930869.16600001</v>
      </c>
      <c r="I27" s="586">
        <v>0</v>
      </c>
      <c r="J27" s="579">
        <v>145930869.16600001</v>
      </c>
    </row>
    <row r="28" spans="1:10" ht="12.65" customHeight="1">
      <c r="A28" s="810"/>
      <c r="B28" s="811"/>
      <c r="C28" s="194" t="s">
        <v>260</v>
      </c>
      <c r="D28" s="577">
        <v>90.245175069942704</v>
      </c>
      <c r="E28" s="577">
        <v>1362.1103103344064</v>
      </c>
      <c r="F28" s="577">
        <v>99.511301390195129</v>
      </c>
      <c r="G28" s="577">
        <v>96.932210285687404</v>
      </c>
      <c r="H28" s="577">
        <v>104.11476835089601</v>
      </c>
      <c r="I28" s="586" t="s">
        <v>136</v>
      </c>
      <c r="J28" s="577">
        <v>104.11476835089601</v>
      </c>
    </row>
    <row r="29" spans="1:10" ht="12.65" customHeight="1">
      <c r="A29" s="204"/>
      <c r="B29" s="823" t="s">
        <v>284</v>
      </c>
      <c r="C29" s="195"/>
      <c r="D29" s="579">
        <v>16669950</v>
      </c>
      <c r="E29" s="579">
        <v>15398032</v>
      </c>
      <c r="F29" s="579">
        <v>15063582</v>
      </c>
      <c r="G29" s="579">
        <v>14638662.338</v>
      </c>
      <c r="H29" s="579">
        <v>14138041.138</v>
      </c>
      <c r="I29" s="586" t="s">
        <v>136</v>
      </c>
      <c r="J29" s="579">
        <v>14138041.138</v>
      </c>
    </row>
    <row r="30" spans="1:10" ht="12.65" customHeight="1">
      <c r="A30" s="201"/>
      <c r="B30" s="825"/>
      <c r="C30" s="192" t="s">
        <v>281</v>
      </c>
      <c r="D30" s="589">
        <v>-6437423</v>
      </c>
      <c r="E30" s="589">
        <v>-5183409</v>
      </c>
      <c r="F30" s="589">
        <v>-4902208</v>
      </c>
      <c r="G30" s="589">
        <v>-4624571.824</v>
      </c>
      <c r="H30" s="589">
        <v>-4059028.7719999999</v>
      </c>
      <c r="I30" s="586" t="s">
        <v>136</v>
      </c>
      <c r="J30" s="590">
        <v>-4059028.7719999999</v>
      </c>
    </row>
    <row r="31" spans="1:10" ht="12.65" customHeight="1">
      <c r="A31" s="201" t="s">
        <v>283</v>
      </c>
      <c r="B31" s="825"/>
      <c r="C31" s="203" t="s">
        <v>260</v>
      </c>
      <c r="D31" s="577">
        <v>97.307146522120078</v>
      </c>
      <c r="E31" s="577">
        <v>92.369995110963146</v>
      </c>
      <c r="F31" s="577">
        <v>97.827969184633474</v>
      </c>
      <c r="G31" s="577">
        <v>94.336507630847166</v>
      </c>
      <c r="H31" s="577">
        <v>87.770909966950484</v>
      </c>
      <c r="I31" s="586" t="s">
        <v>136</v>
      </c>
      <c r="J31" s="577">
        <v>87.770909966950484</v>
      </c>
    </row>
    <row r="32" spans="1:10" ht="12.65" customHeight="1">
      <c r="A32" s="201" t="s">
        <v>282</v>
      </c>
      <c r="B32" s="824"/>
      <c r="C32" s="202" t="s">
        <v>281</v>
      </c>
      <c r="D32" s="591">
        <v>-90.230881687151907</v>
      </c>
      <c r="E32" s="592">
        <v>-80.519937869548102</v>
      </c>
      <c r="F32" s="592">
        <v>-94.574979516376189</v>
      </c>
      <c r="G32" s="592">
        <v>-96.431019080855293</v>
      </c>
      <c r="H32" s="592">
        <v>-93.040236671057599</v>
      </c>
      <c r="I32" s="586" t="s">
        <v>136</v>
      </c>
      <c r="J32" s="592">
        <v>-93.040236671057599</v>
      </c>
    </row>
    <row r="33" spans="1:10" ht="12.65" customHeight="1">
      <c r="A33" s="201" t="s">
        <v>280</v>
      </c>
      <c r="B33" s="823" t="s">
        <v>279</v>
      </c>
      <c r="C33" s="196"/>
      <c r="D33" s="579">
        <v>309567</v>
      </c>
      <c r="E33" s="579">
        <v>600014</v>
      </c>
      <c r="F33" s="579">
        <v>1497442</v>
      </c>
      <c r="G33" s="579">
        <v>364811.37400000001</v>
      </c>
      <c r="H33" s="593">
        <v>1411814</v>
      </c>
      <c r="I33" s="593">
        <v>243790.44200000001</v>
      </c>
      <c r="J33" s="579">
        <v>1655604.442</v>
      </c>
    </row>
    <row r="34" spans="1:10" ht="12.65" customHeight="1">
      <c r="A34" s="201"/>
      <c r="B34" s="824"/>
      <c r="C34" s="194" t="s">
        <v>260</v>
      </c>
      <c r="D34" s="577">
        <v>28.297007656363114</v>
      </c>
      <c r="E34" s="577">
        <v>193.82363107178736</v>
      </c>
      <c r="F34" s="577">
        <v>249.56784341698693</v>
      </c>
      <c r="G34" s="577">
        <v>24.362304115952405</v>
      </c>
      <c r="H34" s="577">
        <v>485.10894049557362</v>
      </c>
      <c r="I34" s="577">
        <v>330.42408503806706</v>
      </c>
      <c r="J34" s="577">
        <v>453.82478727212049</v>
      </c>
    </row>
    <row r="35" spans="1:10" ht="12.65" customHeight="1">
      <c r="A35" s="201"/>
      <c r="B35" s="823" t="s">
        <v>278</v>
      </c>
      <c r="C35" s="196"/>
      <c r="D35" s="579">
        <v>195</v>
      </c>
      <c r="E35" s="579">
        <v>1000</v>
      </c>
      <c r="F35" s="579">
        <v>11300</v>
      </c>
      <c r="G35" s="579">
        <v>6700</v>
      </c>
      <c r="H35" s="593">
        <v>9528.02</v>
      </c>
      <c r="I35" s="586" t="s">
        <v>136</v>
      </c>
      <c r="J35" s="579">
        <v>9528.02</v>
      </c>
    </row>
    <row r="36" spans="1:10" ht="12.65" customHeight="1">
      <c r="A36" s="200"/>
      <c r="B36" s="824"/>
      <c r="C36" s="194" t="s">
        <v>260</v>
      </c>
      <c r="D36" s="577">
        <v>26.034712950600802</v>
      </c>
      <c r="E36" s="577">
        <v>512.82051282051282</v>
      </c>
      <c r="F36" s="577">
        <v>1130</v>
      </c>
      <c r="G36" s="577">
        <v>59.292035398230091</v>
      </c>
      <c r="H36" s="577">
        <v>142.2092537313433</v>
      </c>
      <c r="I36" s="586" t="s">
        <v>136</v>
      </c>
      <c r="J36" s="577">
        <v>142.2092537313433</v>
      </c>
    </row>
    <row r="37" spans="1:10" ht="12.65" customHeight="1">
      <c r="A37" s="791" t="s">
        <v>277</v>
      </c>
      <c r="B37" s="792"/>
      <c r="C37" s="196"/>
      <c r="D37" s="579">
        <v>9194124</v>
      </c>
      <c r="E37" s="579">
        <v>10966933</v>
      </c>
      <c r="F37" s="579">
        <v>7192718</v>
      </c>
      <c r="G37" s="579">
        <v>5018757.1940000001</v>
      </c>
      <c r="H37" s="593">
        <v>5439956.8169999998</v>
      </c>
      <c r="I37" s="593">
        <v>2177938.7220000001</v>
      </c>
      <c r="J37" s="579">
        <v>7617895.5389999999</v>
      </c>
    </row>
    <row r="38" spans="1:10" ht="12.65" customHeight="1">
      <c r="A38" s="810"/>
      <c r="B38" s="811"/>
      <c r="C38" s="194" t="s">
        <v>260</v>
      </c>
      <c r="D38" s="577">
        <v>138.16693689054048</v>
      </c>
      <c r="E38" s="577">
        <v>119.28197835922161</v>
      </c>
      <c r="F38" s="577">
        <v>65.585501434174901</v>
      </c>
      <c r="G38" s="577">
        <v>69.775531224774838</v>
      </c>
      <c r="H38" s="577">
        <v>200.62390720760845</v>
      </c>
      <c r="I38" s="577">
        <v>94.395949756483432</v>
      </c>
      <c r="J38" s="577">
        <v>151.78848556585501</v>
      </c>
    </row>
    <row r="39" spans="1:10" ht="12.65" customHeight="1">
      <c r="A39" s="791" t="s">
        <v>36</v>
      </c>
      <c r="B39" s="792"/>
      <c r="C39" s="196"/>
      <c r="D39" s="579">
        <v>55960227</v>
      </c>
      <c r="E39" s="579">
        <v>1024647</v>
      </c>
      <c r="F39" s="579">
        <v>2250159</v>
      </c>
      <c r="G39" s="579">
        <v>2353304.3319999999</v>
      </c>
      <c r="H39" s="593">
        <v>1699886.138</v>
      </c>
      <c r="I39" s="593">
        <v>344301.33799999999</v>
      </c>
      <c r="J39" s="579">
        <v>2044187.476</v>
      </c>
    </row>
    <row r="40" spans="1:10" ht="12.65" customHeight="1">
      <c r="A40" s="810"/>
      <c r="B40" s="811"/>
      <c r="C40" s="194" t="s">
        <v>260</v>
      </c>
      <c r="D40" s="577">
        <v>92.280345100046517</v>
      </c>
      <c r="E40" s="577">
        <v>1.8310272401146621</v>
      </c>
      <c r="F40" s="577">
        <v>219.60333656371412</v>
      </c>
      <c r="G40" s="577">
        <v>104.58391304792238</v>
      </c>
      <c r="H40" s="577">
        <v>84.181905381385491</v>
      </c>
      <c r="I40" s="577">
        <v>103.08323419956326</v>
      </c>
      <c r="J40" s="577">
        <v>86.864560958110715</v>
      </c>
    </row>
    <row r="41" spans="1:10" ht="12.65" customHeight="1">
      <c r="A41" s="798" t="s">
        <v>14</v>
      </c>
      <c r="B41" s="799"/>
      <c r="C41" s="196"/>
      <c r="D41" s="579">
        <v>266386899</v>
      </c>
      <c r="E41" s="579">
        <v>227183312</v>
      </c>
      <c r="F41" s="579">
        <v>223708713</v>
      </c>
      <c r="G41" s="579">
        <v>214838341.98800001</v>
      </c>
      <c r="H41" s="593">
        <v>209906191.66</v>
      </c>
      <c r="I41" s="593">
        <v>12893443.373</v>
      </c>
      <c r="J41" s="579">
        <v>222799635.03299999</v>
      </c>
    </row>
    <row r="42" spans="1:10" ht="12.65" customHeight="1">
      <c r="A42" s="800"/>
      <c r="B42" s="801"/>
      <c r="C42" s="191" t="s">
        <v>260</v>
      </c>
      <c r="D42" s="594">
        <v>99.508209530322844</v>
      </c>
      <c r="E42" s="594">
        <v>85.283215072825342</v>
      </c>
      <c r="F42" s="594">
        <v>98.470574722495456</v>
      </c>
      <c r="G42" s="594">
        <v>96.034856714767301</v>
      </c>
      <c r="H42" s="594">
        <v>103.91438177048427</v>
      </c>
      <c r="I42" s="594">
        <v>100.42272397429413</v>
      </c>
      <c r="J42" s="594">
        <v>103.70571331510494</v>
      </c>
    </row>
    <row r="43" spans="1:10" ht="12" customHeight="1">
      <c r="B43" s="190" t="s">
        <v>276</v>
      </c>
      <c r="F43" s="193"/>
    </row>
    <row r="44" spans="1:10" ht="12" customHeight="1">
      <c r="B44" s="190" t="s">
        <v>275</v>
      </c>
      <c r="F44" s="193"/>
    </row>
    <row r="45" spans="1:10" ht="8.15" customHeight="1"/>
    <row r="46" spans="1:10" ht="12" customHeight="1">
      <c r="A46" s="189" t="s">
        <v>274</v>
      </c>
      <c r="J46" s="199" t="s">
        <v>273</v>
      </c>
    </row>
    <row r="47" spans="1:10" ht="12" customHeight="1">
      <c r="A47" s="819" t="s">
        <v>272</v>
      </c>
      <c r="B47" s="820"/>
      <c r="C47" s="821"/>
      <c r="D47" s="812">
        <v>29</v>
      </c>
      <c r="E47" s="812">
        <v>30</v>
      </c>
      <c r="F47" s="812" t="s">
        <v>18</v>
      </c>
      <c r="G47" s="812">
        <v>2</v>
      </c>
      <c r="H47" s="814">
        <v>3</v>
      </c>
      <c r="I47" s="815"/>
      <c r="J47" s="815"/>
    </row>
    <row r="48" spans="1:10" ht="12" customHeight="1">
      <c r="A48" s="800"/>
      <c r="B48" s="801"/>
      <c r="C48" s="822"/>
      <c r="D48" s="813"/>
      <c r="E48" s="813"/>
      <c r="F48" s="813"/>
      <c r="G48" s="813"/>
      <c r="H48" s="198" t="s">
        <v>16</v>
      </c>
      <c r="I48" s="198" t="s">
        <v>15</v>
      </c>
      <c r="J48" s="198" t="s">
        <v>271</v>
      </c>
    </row>
    <row r="49" spans="1:10" ht="12.65" customHeight="1">
      <c r="A49" s="816" t="s">
        <v>270</v>
      </c>
      <c r="B49" s="817"/>
      <c r="C49" s="197"/>
      <c r="D49" s="576">
        <v>2781963</v>
      </c>
      <c r="E49" s="576">
        <v>2498050</v>
      </c>
      <c r="F49" s="576">
        <v>2527698</v>
      </c>
      <c r="G49" s="576">
        <v>2668258.9070000001</v>
      </c>
      <c r="H49" s="588">
        <v>2292735.17</v>
      </c>
      <c r="I49" s="588">
        <v>246470.33600000001</v>
      </c>
      <c r="J49" s="576">
        <v>2539205.5060000001</v>
      </c>
    </row>
    <row r="50" spans="1:10" ht="12.65" customHeight="1">
      <c r="A50" s="810"/>
      <c r="B50" s="818"/>
      <c r="C50" s="196" t="s">
        <v>260</v>
      </c>
      <c r="D50" s="577">
        <v>114.42742543506239</v>
      </c>
      <c r="E50" s="577">
        <v>89.794508410068715</v>
      </c>
      <c r="F50" s="577">
        <v>101.18684573967695</v>
      </c>
      <c r="G50" s="577">
        <v>105.56082676807119</v>
      </c>
      <c r="H50" s="577">
        <v>95.562636408444163</v>
      </c>
      <c r="I50" s="577">
        <v>91.603206683936477</v>
      </c>
      <c r="J50" s="577">
        <v>95.163385357341554</v>
      </c>
    </row>
    <row r="51" spans="1:10" ht="12.65" customHeight="1">
      <c r="A51" s="791" t="s">
        <v>269</v>
      </c>
      <c r="B51" s="792"/>
      <c r="C51" s="196"/>
      <c r="D51" s="579">
        <v>151226775</v>
      </c>
      <c r="E51" s="579">
        <v>149706130</v>
      </c>
      <c r="F51" s="579">
        <v>149139151</v>
      </c>
      <c r="G51" s="579">
        <v>143879321.81600001</v>
      </c>
      <c r="H51" s="579">
        <v>143789741.206</v>
      </c>
      <c r="I51" s="579">
        <v>6669077.1490000002</v>
      </c>
      <c r="J51" s="579">
        <v>150458818.35499999</v>
      </c>
    </row>
    <row r="52" spans="1:10" ht="12.65" customHeight="1">
      <c r="A52" s="810"/>
      <c r="B52" s="811"/>
      <c r="C52" s="194" t="s">
        <v>260</v>
      </c>
      <c r="D52" s="577">
        <v>97.414371115661638</v>
      </c>
      <c r="E52" s="577">
        <v>98.994460471698872</v>
      </c>
      <c r="F52" s="577">
        <v>99.621272021392855</v>
      </c>
      <c r="G52" s="577">
        <v>96.473206968973571</v>
      </c>
      <c r="H52" s="577">
        <v>104.5538086123367</v>
      </c>
      <c r="I52" s="577">
        <v>104.98684332819398</v>
      </c>
      <c r="J52" s="577">
        <v>104.57292712806512</v>
      </c>
    </row>
    <row r="53" spans="1:10" ht="12.65" customHeight="1">
      <c r="A53" s="802" t="s">
        <v>268</v>
      </c>
      <c r="B53" s="803"/>
      <c r="C53" s="196"/>
      <c r="D53" s="586" t="s">
        <v>136</v>
      </c>
      <c r="E53" s="586">
        <v>55547354</v>
      </c>
      <c r="F53" s="586">
        <v>57521230</v>
      </c>
      <c r="G53" s="586">
        <v>51013938.164999999</v>
      </c>
      <c r="H53" s="579">
        <v>51376780.370999999</v>
      </c>
      <c r="I53" s="586" t="s">
        <v>136</v>
      </c>
      <c r="J53" s="579">
        <v>51376780.370999999</v>
      </c>
    </row>
    <row r="54" spans="1:10" ht="12.65" customHeight="1">
      <c r="A54" s="804"/>
      <c r="B54" s="805"/>
      <c r="C54" s="194" t="s">
        <v>260</v>
      </c>
      <c r="D54" s="586" t="s">
        <v>136</v>
      </c>
      <c r="E54" s="586" t="s">
        <v>136</v>
      </c>
      <c r="F54" s="586" t="s">
        <v>136</v>
      </c>
      <c r="G54" s="595">
        <v>88.687147623581765</v>
      </c>
      <c r="H54" s="595">
        <v>100.71126092015564</v>
      </c>
      <c r="I54" s="586" t="s">
        <v>136</v>
      </c>
      <c r="J54" s="595">
        <v>100.71126092015564</v>
      </c>
    </row>
    <row r="55" spans="1:10" ht="12.65" customHeight="1">
      <c r="A55" s="806" t="s">
        <v>267</v>
      </c>
      <c r="B55" s="807"/>
      <c r="C55" s="196"/>
      <c r="D55" s="579">
        <v>29361469</v>
      </c>
      <c r="E55" s="579">
        <v>2099931</v>
      </c>
      <c r="F55" s="579">
        <v>2215838</v>
      </c>
      <c r="G55" s="579">
        <v>2248954.7510000002</v>
      </c>
      <c r="H55" s="586" t="s">
        <v>136</v>
      </c>
      <c r="I55" s="579">
        <v>2286129.4649999999</v>
      </c>
      <c r="J55" s="579">
        <v>2286129.4649999999</v>
      </c>
    </row>
    <row r="56" spans="1:10" ht="12.65" customHeight="1">
      <c r="A56" s="808"/>
      <c r="B56" s="809"/>
      <c r="C56" s="194" t="s">
        <v>260</v>
      </c>
      <c r="D56" s="577">
        <v>97.609705775649005</v>
      </c>
      <c r="E56" s="577">
        <v>7.1519956988528062</v>
      </c>
      <c r="F56" s="577">
        <v>105.51956230942827</v>
      </c>
      <c r="G56" s="577">
        <v>101.4945474804566</v>
      </c>
      <c r="H56" s="586" t="s">
        <v>136</v>
      </c>
      <c r="I56" s="577">
        <v>101.65296615539216</v>
      </c>
      <c r="J56" s="577">
        <v>101.65297741021557</v>
      </c>
    </row>
    <row r="57" spans="1:10" ht="12.65" customHeight="1">
      <c r="A57" s="806" t="s">
        <v>266</v>
      </c>
      <c r="B57" s="807"/>
      <c r="C57" s="196"/>
      <c r="D57" s="579">
        <v>224649</v>
      </c>
      <c r="E57" s="579">
        <v>133849</v>
      </c>
      <c r="F57" s="579">
        <v>113700</v>
      </c>
      <c r="G57" s="579">
        <v>95797.512000000002</v>
      </c>
      <c r="H57" s="586" t="s">
        <v>136</v>
      </c>
      <c r="I57" s="579">
        <v>132857.79800000001</v>
      </c>
      <c r="J57" s="579">
        <v>132857.79800000001</v>
      </c>
    </row>
    <row r="58" spans="1:10" ht="12.65" customHeight="1">
      <c r="A58" s="808"/>
      <c r="B58" s="809"/>
      <c r="C58" s="194" t="s">
        <v>260</v>
      </c>
      <c r="D58" s="577">
        <v>157.43629635859054</v>
      </c>
      <c r="E58" s="577">
        <v>59.581391415051918</v>
      </c>
      <c r="F58" s="577">
        <v>84.94646952909622</v>
      </c>
      <c r="G58" s="577">
        <v>84.254627968337729</v>
      </c>
      <c r="H58" s="586" t="s">
        <v>136</v>
      </c>
      <c r="I58" s="577">
        <v>138.68535668803108</v>
      </c>
      <c r="J58" s="577">
        <v>138.68606316205791</v>
      </c>
    </row>
    <row r="59" spans="1:10" ht="12.65" customHeight="1">
      <c r="A59" s="791" t="s">
        <v>265</v>
      </c>
      <c r="B59" s="792"/>
      <c r="C59" s="196"/>
      <c r="D59" s="579">
        <v>615</v>
      </c>
      <c r="E59" s="579">
        <v>0</v>
      </c>
      <c r="F59" s="579">
        <v>0</v>
      </c>
      <c r="G59" s="579">
        <v>0</v>
      </c>
      <c r="H59" s="586" t="s">
        <v>136</v>
      </c>
      <c r="I59" s="593" t="s">
        <v>136</v>
      </c>
      <c r="J59" s="579">
        <v>0</v>
      </c>
    </row>
    <row r="60" spans="1:10" ht="12.65" customHeight="1">
      <c r="A60" s="810"/>
      <c r="B60" s="811"/>
      <c r="C60" s="194" t="s">
        <v>260</v>
      </c>
      <c r="D60" s="577">
        <v>63.598759048603924</v>
      </c>
      <c r="E60" s="577">
        <v>0</v>
      </c>
      <c r="F60" s="577">
        <v>0</v>
      </c>
      <c r="G60" s="577">
        <v>0</v>
      </c>
      <c r="H60" s="586" t="s">
        <v>136</v>
      </c>
      <c r="I60" s="577" t="s">
        <v>136</v>
      </c>
      <c r="J60" s="577">
        <v>0</v>
      </c>
    </row>
    <row r="61" spans="1:10" ht="12.65" customHeight="1">
      <c r="A61" s="791" t="s">
        <v>264</v>
      </c>
      <c r="B61" s="792"/>
      <c r="C61" s="196"/>
      <c r="D61" s="579">
        <v>11209547</v>
      </c>
      <c r="E61" s="579">
        <v>974549</v>
      </c>
      <c r="F61" s="579">
        <v>990225</v>
      </c>
      <c r="G61" s="579">
        <v>1024110.633</v>
      </c>
      <c r="H61" s="586" t="s">
        <v>136</v>
      </c>
      <c r="I61" s="593">
        <v>1046891.652</v>
      </c>
      <c r="J61" s="579">
        <v>1046891.652</v>
      </c>
    </row>
    <row r="62" spans="1:10" ht="12.65" customHeight="1">
      <c r="A62" s="810"/>
      <c r="B62" s="811"/>
      <c r="C62" s="194" t="s">
        <v>260</v>
      </c>
      <c r="D62" s="577">
        <v>98.073877199019364</v>
      </c>
      <c r="E62" s="577">
        <v>8.6939195669548468</v>
      </c>
      <c r="F62" s="577">
        <v>101.60853892415878</v>
      </c>
      <c r="G62" s="577">
        <v>103.42201348178443</v>
      </c>
      <c r="H62" s="586" t="s">
        <v>136</v>
      </c>
      <c r="I62" s="577">
        <v>102.22443192193033</v>
      </c>
      <c r="J62" s="577">
        <v>102.22446855504916</v>
      </c>
    </row>
    <row r="63" spans="1:10" ht="12.65" customHeight="1">
      <c r="A63" s="791" t="s">
        <v>263</v>
      </c>
      <c r="B63" s="792"/>
      <c r="C63" s="196"/>
      <c r="D63" s="579">
        <v>2730136</v>
      </c>
      <c r="E63" s="579">
        <v>2699416</v>
      </c>
      <c r="F63" s="579">
        <v>2660893</v>
      </c>
      <c r="G63" s="579">
        <v>2457857.9279999998</v>
      </c>
      <c r="H63" s="593">
        <v>2184459.02</v>
      </c>
      <c r="I63" s="593">
        <v>165071.29500000001</v>
      </c>
      <c r="J63" s="579">
        <v>2349530.3149999999</v>
      </c>
    </row>
    <row r="64" spans="1:10" ht="12.65" customHeight="1">
      <c r="A64" s="810"/>
      <c r="B64" s="811"/>
      <c r="C64" s="194" t="s">
        <v>260</v>
      </c>
      <c r="D64" s="577">
        <v>100.93760074771441</v>
      </c>
      <c r="E64" s="577">
        <v>98.874781329574787</v>
      </c>
      <c r="F64" s="577">
        <v>98.572913548708314</v>
      </c>
      <c r="G64" s="577">
        <v>92.369664169134197</v>
      </c>
      <c r="H64" s="577">
        <v>96.266997414045861</v>
      </c>
      <c r="I64" s="577">
        <v>87.482336200454711</v>
      </c>
      <c r="J64" s="577">
        <v>95.592600704624616</v>
      </c>
    </row>
    <row r="65" spans="1:12" ht="12.65" customHeight="1">
      <c r="A65" s="791" t="s">
        <v>262</v>
      </c>
      <c r="B65" s="792"/>
      <c r="C65" s="196"/>
      <c r="D65" s="579">
        <v>259210</v>
      </c>
      <c r="E65" s="579">
        <v>238215</v>
      </c>
      <c r="F65" s="579">
        <v>254588</v>
      </c>
      <c r="G65" s="579">
        <v>358097</v>
      </c>
      <c r="H65" s="593">
        <v>269281</v>
      </c>
      <c r="I65" s="586">
        <v>0</v>
      </c>
      <c r="J65" s="579">
        <v>269281</v>
      </c>
    </row>
    <row r="66" spans="1:12" ht="12.65" customHeight="1">
      <c r="A66" s="810"/>
      <c r="B66" s="811"/>
      <c r="C66" s="194" t="s">
        <v>260</v>
      </c>
      <c r="D66" s="577">
        <v>116.52977643509965</v>
      </c>
      <c r="E66" s="577">
        <v>91.900389645461217</v>
      </c>
      <c r="F66" s="577">
        <v>106.87320277900216</v>
      </c>
      <c r="G66" s="577">
        <v>140.65745439690795</v>
      </c>
      <c r="H66" s="577">
        <v>75.197781606659646</v>
      </c>
      <c r="I66" s="586">
        <v>0</v>
      </c>
      <c r="J66" s="577">
        <v>75.197781606659646</v>
      </c>
    </row>
    <row r="67" spans="1:12" ht="12.65" customHeight="1">
      <c r="A67" s="791" t="s">
        <v>36</v>
      </c>
      <c r="B67" s="792"/>
      <c r="C67" s="195"/>
      <c r="D67" s="579">
        <v>57202371</v>
      </c>
      <c r="E67" s="579">
        <v>3424011</v>
      </c>
      <c r="F67" s="579">
        <v>3112432</v>
      </c>
      <c r="G67" s="579">
        <v>3212430</v>
      </c>
      <c r="H67" s="593">
        <v>4823224.08</v>
      </c>
      <c r="I67" s="593">
        <v>526465.11300000001</v>
      </c>
      <c r="J67" s="579">
        <v>5349689.193</v>
      </c>
      <c r="L67" s="193"/>
    </row>
    <row r="68" spans="1:12" ht="12.65" customHeight="1">
      <c r="A68" s="793" t="s">
        <v>261</v>
      </c>
      <c r="B68" s="794"/>
      <c r="C68" s="795"/>
      <c r="D68" s="590">
        <v>-4006992</v>
      </c>
      <c r="E68" s="590">
        <v>-2186996</v>
      </c>
      <c r="F68" s="590">
        <v>-1048746</v>
      </c>
      <c r="G68" s="590">
        <v>-784638.36199999996</v>
      </c>
      <c r="H68" s="590">
        <v>-1908141.362</v>
      </c>
      <c r="I68" s="589">
        <v>-7738.808</v>
      </c>
      <c r="J68" s="589">
        <v>-1915880.17</v>
      </c>
    </row>
    <row r="69" spans="1:12" ht="12.65" customHeight="1">
      <c r="A69" s="796"/>
      <c r="B69" s="797"/>
      <c r="C69" s="194" t="s">
        <v>260</v>
      </c>
      <c r="D69" s="577">
        <v>102.36333544547385</v>
      </c>
      <c r="E69" s="577">
        <v>5.9857850997120385</v>
      </c>
      <c r="F69" s="577">
        <v>90.900175262287419</v>
      </c>
      <c r="G69" s="577">
        <v>131.61152724857192</v>
      </c>
      <c r="H69" s="577">
        <v>171.72346897319167</v>
      </c>
      <c r="I69" s="577">
        <v>130.4054635212056</v>
      </c>
      <c r="J69" s="577">
        <v>53.461639789432091</v>
      </c>
      <c r="L69" s="193"/>
    </row>
    <row r="70" spans="1:12" ht="12.65" customHeight="1">
      <c r="A70" s="798" t="s">
        <v>14</v>
      </c>
      <c r="B70" s="799"/>
      <c r="C70" s="192"/>
      <c r="D70" s="579">
        <v>254996735</v>
      </c>
      <c r="E70" s="579">
        <v>219866915</v>
      </c>
      <c r="F70" s="579">
        <v>218535755</v>
      </c>
      <c r="G70" s="579">
        <v>206958768.36700001</v>
      </c>
      <c r="H70" s="593">
        <v>204736220.847</v>
      </c>
      <c r="I70" s="593">
        <v>11072962.808</v>
      </c>
      <c r="J70" s="579">
        <v>215809183.655</v>
      </c>
    </row>
    <row r="71" spans="1:12" ht="12.65" customHeight="1">
      <c r="A71" s="800"/>
      <c r="B71" s="801"/>
      <c r="C71" s="191" t="s">
        <v>260</v>
      </c>
      <c r="D71" s="594">
        <v>98.784376822207705</v>
      </c>
      <c r="E71" s="594">
        <v>86.22342360579637</v>
      </c>
      <c r="F71" s="594">
        <v>99.394561023426377</v>
      </c>
      <c r="G71" s="594">
        <v>94.702474827059774</v>
      </c>
      <c r="H71" s="594">
        <v>104.25717858175707</v>
      </c>
      <c r="I71" s="594">
        <v>104.63337382106339</v>
      </c>
      <c r="J71" s="594">
        <v>104.27641474571668</v>
      </c>
    </row>
    <row r="72" spans="1:12" ht="12.75" customHeight="1">
      <c r="A72" s="190"/>
      <c r="B72" s="190" t="s">
        <v>259</v>
      </c>
    </row>
  </sheetData>
  <mergeCells count="49">
    <mergeCell ref="A2:C3"/>
    <mergeCell ref="D2:D3"/>
    <mergeCell ref="F2:F3"/>
    <mergeCell ref="G2:G3"/>
    <mergeCell ref="H2:J2"/>
    <mergeCell ref="E2:E3"/>
    <mergeCell ref="A4:B5"/>
    <mergeCell ref="A6:B7"/>
    <mergeCell ref="A8:B9"/>
    <mergeCell ref="A10:B10"/>
    <mergeCell ref="A11:B11"/>
    <mergeCell ref="A12:B12"/>
    <mergeCell ref="A13:B13"/>
    <mergeCell ref="A15:J15"/>
    <mergeCell ref="A19:C20"/>
    <mergeCell ref="D19:D20"/>
    <mergeCell ref="E19:E20"/>
    <mergeCell ref="F19:F20"/>
    <mergeCell ref="G19:G20"/>
    <mergeCell ref="H19:J19"/>
    <mergeCell ref="A21:B22"/>
    <mergeCell ref="A23:B24"/>
    <mergeCell ref="A25:B26"/>
    <mergeCell ref="A27:B28"/>
    <mergeCell ref="B29:B32"/>
    <mergeCell ref="B33:B34"/>
    <mergeCell ref="B35:B36"/>
    <mergeCell ref="A37:B38"/>
    <mergeCell ref="A39:B40"/>
    <mergeCell ref="A41:B42"/>
    <mergeCell ref="G47:G48"/>
    <mergeCell ref="H47:J47"/>
    <mergeCell ref="A49:B50"/>
    <mergeCell ref="A51:B52"/>
    <mergeCell ref="A65:B66"/>
    <mergeCell ref="A47:C48"/>
    <mergeCell ref="D47:D48"/>
    <mergeCell ref="A63:B64"/>
    <mergeCell ref="E47:E48"/>
    <mergeCell ref="F47:F48"/>
    <mergeCell ref="A67:B67"/>
    <mergeCell ref="A68:C68"/>
    <mergeCell ref="A69:B69"/>
    <mergeCell ref="A70:B71"/>
    <mergeCell ref="A53:B54"/>
    <mergeCell ref="A55:B56"/>
    <mergeCell ref="A57:B58"/>
    <mergeCell ref="A59:B60"/>
    <mergeCell ref="A61:B62"/>
  </mergeCells>
  <phoneticPr fontId="2"/>
  <pageMargins left="0.59055118110236227" right="0.19685039370078741" top="1.1023622047244095" bottom="0.59055118110236227"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O54"/>
  <sheetViews>
    <sheetView view="pageBreakPreview" topLeftCell="D1" zoomScaleNormal="100" zoomScaleSheetLayoutView="100" workbookViewId="0">
      <selection activeCell="K55" sqref="K55"/>
    </sheetView>
  </sheetViews>
  <sheetFormatPr defaultColWidth="13.26953125" defaultRowHeight="22" customHeight="1"/>
  <cols>
    <col min="1" max="1" width="13.26953125" style="456"/>
    <col min="2" max="4" width="4.6328125" style="456" customWidth="1"/>
    <col min="5" max="5" width="24.453125" style="456" customWidth="1"/>
    <col min="6" max="7" width="13" style="575" customWidth="1"/>
    <col min="8" max="8" width="8.08984375" style="456" bestFit="1" customWidth="1"/>
    <col min="9" max="10" width="4.6328125" style="456" customWidth="1"/>
    <col min="11" max="11" width="24.453125" style="456" customWidth="1"/>
    <col min="12" max="13" width="12.90625" style="575" customWidth="1"/>
    <col min="14" max="14" width="7.08984375" style="456" customWidth="1"/>
    <col min="15" max="15" width="8.6328125" style="456" customWidth="1"/>
    <col min="16" max="16384" width="13.26953125" style="456"/>
  </cols>
  <sheetData>
    <row r="1" spans="2:15" s="457" customFormat="1" ht="22" customHeight="1">
      <c r="B1" s="783" t="s">
        <v>362</v>
      </c>
      <c r="C1" s="783"/>
      <c r="D1" s="784"/>
      <c r="E1" s="784"/>
      <c r="F1" s="784"/>
      <c r="G1" s="784"/>
      <c r="H1" s="784"/>
      <c r="I1" s="784"/>
      <c r="J1" s="784"/>
      <c r="K1" s="784"/>
      <c r="L1" s="784"/>
      <c r="M1" s="784"/>
      <c r="N1" s="784"/>
    </row>
    <row r="2" spans="2:15" s="457" customFormat="1" ht="22" customHeight="1" thickBot="1">
      <c r="B2" s="458"/>
      <c r="C2" s="458"/>
      <c r="D2" s="458"/>
      <c r="E2" s="458"/>
      <c r="F2" s="459"/>
      <c r="G2" s="459"/>
      <c r="H2" s="460"/>
      <c r="I2" s="460"/>
      <c r="J2" s="460"/>
      <c r="K2" s="460"/>
      <c r="L2" s="459"/>
      <c r="M2" s="459"/>
      <c r="N2" s="458"/>
    </row>
    <row r="3" spans="2:15" ht="22" customHeight="1">
      <c r="B3" s="785" t="s">
        <v>257</v>
      </c>
      <c r="C3" s="786"/>
      <c r="D3" s="786"/>
      <c r="E3" s="786"/>
      <c r="F3" s="786"/>
      <c r="G3" s="786"/>
      <c r="H3" s="787"/>
      <c r="I3" s="786" t="s">
        <v>256</v>
      </c>
      <c r="J3" s="786"/>
      <c r="K3" s="786"/>
      <c r="L3" s="786"/>
      <c r="M3" s="786"/>
      <c r="N3" s="787"/>
      <c r="O3" s="457"/>
    </row>
    <row r="4" spans="2:15" ht="22" customHeight="1">
      <c r="B4" s="788" t="s">
        <v>255</v>
      </c>
      <c r="C4" s="789"/>
      <c r="D4" s="789"/>
      <c r="E4" s="790"/>
      <c r="F4" s="461" t="s">
        <v>254</v>
      </c>
      <c r="G4" s="462" t="s">
        <v>253</v>
      </c>
      <c r="H4" s="463" t="s">
        <v>252</v>
      </c>
      <c r="I4" s="789" t="s">
        <v>255</v>
      </c>
      <c r="J4" s="789"/>
      <c r="K4" s="790"/>
      <c r="L4" s="464" t="s">
        <v>361</v>
      </c>
      <c r="M4" s="215" t="s">
        <v>360</v>
      </c>
      <c r="N4" s="463" t="s">
        <v>252</v>
      </c>
      <c r="O4" s="457"/>
    </row>
    <row r="5" spans="2:15" ht="22" customHeight="1">
      <c r="B5" s="774" t="s">
        <v>359</v>
      </c>
      <c r="C5" s="888" t="s">
        <v>358</v>
      </c>
      <c r="D5" s="596"/>
      <c r="E5" s="460"/>
      <c r="F5" s="466" t="s">
        <v>250</v>
      </c>
      <c r="G5" s="467" t="s">
        <v>357</v>
      </c>
      <c r="H5" s="468" t="s">
        <v>139</v>
      </c>
      <c r="I5" s="470"/>
      <c r="J5" s="470"/>
      <c r="K5" s="471"/>
      <c r="L5" s="466" t="s">
        <v>250</v>
      </c>
      <c r="M5" s="466" t="s">
        <v>357</v>
      </c>
      <c r="N5" s="468" t="s">
        <v>139</v>
      </c>
      <c r="O5" s="457"/>
    </row>
    <row r="6" spans="2:15" ht="22" customHeight="1">
      <c r="B6" s="775"/>
      <c r="C6" s="889"/>
      <c r="D6" s="891" t="s">
        <v>356</v>
      </c>
      <c r="E6" s="460" t="s">
        <v>350</v>
      </c>
      <c r="F6" s="473">
        <v>33679705.873999998</v>
      </c>
      <c r="G6" s="474">
        <v>34432901.020999998</v>
      </c>
      <c r="H6" s="482">
        <f t="shared" ref="H6:H13" si="0">ROUND(G6/F6%,1)</f>
        <v>102.2</v>
      </c>
      <c r="I6" s="893" t="s">
        <v>249</v>
      </c>
      <c r="J6" s="766"/>
      <c r="K6" s="767"/>
      <c r="L6" s="476">
        <v>2465.7350000000001</v>
      </c>
      <c r="M6" s="476">
        <v>3583.712</v>
      </c>
      <c r="N6" s="482">
        <f t="shared" ref="N6:N16" si="1">ROUND(M6/L6%,1)</f>
        <v>145.30000000000001</v>
      </c>
      <c r="O6" s="477"/>
    </row>
    <row r="7" spans="2:15" ht="22" customHeight="1">
      <c r="B7" s="775"/>
      <c r="C7" s="889"/>
      <c r="D7" s="891"/>
      <c r="E7" s="479" t="s">
        <v>348</v>
      </c>
      <c r="F7" s="480">
        <v>11005.441999999999</v>
      </c>
      <c r="G7" s="481">
        <v>6435.8810000000003</v>
      </c>
      <c r="H7" s="482">
        <f t="shared" si="0"/>
        <v>58.5</v>
      </c>
      <c r="I7" s="880" t="s">
        <v>355</v>
      </c>
      <c r="J7" s="870" t="s">
        <v>354</v>
      </c>
      <c r="K7" s="871"/>
      <c r="L7" s="480">
        <v>136648588.17899999</v>
      </c>
      <c r="M7" s="484">
        <v>142973281.16600001</v>
      </c>
      <c r="N7" s="507">
        <f t="shared" si="1"/>
        <v>104.6</v>
      </c>
      <c r="O7" s="477"/>
    </row>
    <row r="8" spans="2:15" ht="22" customHeight="1">
      <c r="B8" s="775"/>
      <c r="C8" s="889"/>
      <c r="D8" s="892"/>
      <c r="E8" s="487" t="s">
        <v>353</v>
      </c>
      <c r="F8" s="488">
        <v>33690711.316</v>
      </c>
      <c r="G8" s="489">
        <v>34439336.902000003</v>
      </c>
      <c r="H8" s="490">
        <f t="shared" si="0"/>
        <v>102.2</v>
      </c>
      <c r="I8" s="881"/>
      <c r="J8" s="840" t="s">
        <v>352</v>
      </c>
      <c r="K8" s="842"/>
      <c r="L8" s="480">
        <v>3508987</v>
      </c>
      <c r="M8" s="481">
        <v>2954437</v>
      </c>
      <c r="N8" s="482">
        <f t="shared" si="1"/>
        <v>84.2</v>
      </c>
      <c r="O8" s="477"/>
    </row>
    <row r="9" spans="2:15" ht="22" customHeight="1">
      <c r="B9" s="775"/>
      <c r="C9" s="889"/>
      <c r="D9" s="762" t="s">
        <v>351</v>
      </c>
      <c r="E9" s="460" t="s">
        <v>350</v>
      </c>
      <c r="F9" s="484">
        <v>12631539.989</v>
      </c>
      <c r="G9" s="499">
        <v>12505793.084000001</v>
      </c>
      <c r="H9" s="507">
        <f t="shared" si="0"/>
        <v>99</v>
      </c>
      <c r="I9" s="882"/>
      <c r="J9" s="754" t="s">
        <v>349</v>
      </c>
      <c r="K9" s="755"/>
      <c r="L9" s="509">
        <v>140157575.17899999</v>
      </c>
      <c r="M9" s="510">
        <v>145927718.16600001</v>
      </c>
      <c r="N9" s="503">
        <f t="shared" si="1"/>
        <v>104.1</v>
      </c>
      <c r="O9" s="477"/>
    </row>
    <row r="10" spans="2:15" ht="22" customHeight="1">
      <c r="B10" s="775"/>
      <c r="C10" s="889"/>
      <c r="D10" s="763"/>
      <c r="E10" s="479" t="s">
        <v>348</v>
      </c>
      <c r="F10" s="480">
        <v>3689.009</v>
      </c>
      <c r="G10" s="481">
        <v>2143.491</v>
      </c>
      <c r="H10" s="482">
        <f t="shared" si="0"/>
        <v>58.1</v>
      </c>
      <c r="I10" s="880" t="s">
        <v>347</v>
      </c>
      <c r="J10" s="870" t="s">
        <v>346</v>
      </c>
      <c r="K10" s="871"/>
      <c r="L10" s="480">
        <v>25926082.392999999</v>
      </c>
      <c r="M10" s="481">
        <v>25620758.373</v>
      </c>
      <c r="N10" s="482">
        <f t="shared" si="1"/>
        <v>98.8</v>
      </c>
      <c r="O10" s="477"/>
    </row>
    <row r="11" spans="2:15" ht="22" customHeight="1">
      <c r="B11" s="775"/>
      <c r="C11" s="889"/>
      <c r="D11" s="764"/>
      <c r="E11" s="487" t="s">
        <v>345</v>
      </c>
      <c r="F11" s="488">
        <v>12635228.998</v>
      </c>
      <c r="G11" s="489">
        <v>12507936.574999999</v>
      </c>
      <c r="H11" s="490">
        <f t="shared" si="0"/>
        <v>99</v>
      </c>
      <c r="I11" s="881"/>
      <c r="J11" s="840" t="s">
        <v>333</v>
      </c>
      <c r="K11" s="842"/>
      <c r="L11" s="480">
        <v>1789.713</v>
      </c>
      <c r="M11" s="481">
        <v>1724.8489999999999</v>
      </c>
      <c r="N11" s="482">
        <f t="shared" si="1"/>
        <v>96.4</v>
      </c>
      <c r="O11" s="477"/>
    </row>
    <row r="12" spans="2:15" ht="22" customHeight="1">
      <c r="B12" s="775"/>
      <c r="C12" s="889"/>
      <c r="D12" s="894" t="s">
        <v>237</v>
      </c>
      <c r="E12" s="790"/>
      <c r="F12" s="488">
        <v>4687997.8509999998</v>
      </c>
      <c r="G12" s="489">
        <v>4429506.8940000003</v>
      </c>
      <c r="H12" s="490">
        <f t="shared" si="0"/>
        <v>94.5</v>
      </c>
      <c r="I12" s="882"/>
      <c r="J12" s="754" t="s">
        <v>196</v>
      </c>
      <c r="K12" s="755"/>
      <c r="L12" s="509">
        <v>25927872.105999999</v>
      </c>
      <c r="M12" s="510">
        <v>25622483.221999999</v>
      </c>
      <c r="N12" s="503">
        <f t="shared" si="1"/>
        <v>98.8</v>
      </c>
      <c r="O12" s="477"/>
    </row>
    <row r="13" spans="2:15" ht="22" customHeight="1">
      <c r="B13" s="775"/>
      <c r="C13" s="890"/>
      <c r="D13" s="754" t="s">
        <v>196</v>
      </c>
      <c r="E13" s="755"/>
      <c r="F13" s="480">
        <v>51013938.164999999</v>
      </c>
      <c r="G13" s="481">
        <v>51376780.370999999</v>
      </c>
      <c r="H13" s="490">
        <f t="shared" si="0"/>
        <v>100.7</v>
      </c>
      <c r="I13" s="880" t="s">
        <v>344</v>
      </c>
      <c r="J13" s="870" t="s">
        <v>343</v>
      </c>
      <c r="K13" s="871"/>
      <c r="L13" s="480">
        <v>45347.593000000001</v>
      </c>
      <c r="M13" s="481">
        <v>47582.955999999998</v>
      </c>
      <c r="N13" s="482">
        <f t="shared" si="1"/>
        <v>104.9</v>
      </c>
      <c r="O13" s="477"/>
    </row>
    <row r="14" spans="2:15" ht="22" customHeight="1">
      <c r="B14" s="775"/>
      <c r="C14" s="597" t="s">
        <v>342</v>
      </c>
      <c r="D14" s="598"/>
      <c r="E14" s="599"/>
      <c r="F14" s="493">
        <v>0</v>
      </c>
      <c r="G14" s="495">
        <v>0</v>
      </c>
      <c r="H14" s="503" t="s">
        <v>136</v>
      </c>
      <c r="I14" s="881"/>
      <c r="J14" s="840" t="s">
        <v>333</v>
      </c>
      <c r="K14" s="842"/>
      <c r="L14" s="480">
        <v>1606.153</v>
      </c>
      <c r="M14" s="481">
        <v>1459.4870000000001</v>
      </c>
      <c r="N14" s="482">
        <f t="shared" si="1"/>
        <v>90.9</v>
      </c>
      <c r="O14" s="477"/>
    </row>
    <row r="15" spans="2:15" ht="22" customHeight="1">
      <c r="B15" s="776"/>
      <c r="C15" s="872" t="s">
        <v>303</v>
      </c>
      <c r="D15" s="873"/>
      <c r="E15" s="874"/>
      <c r="F15" s="493">
        <v>51013938.164999999</v>
      </c>
      <c r="G15" s="495">
        <v>51376780.370999999</v>
      </c>
      <c r="H15" s="503">
        <f>ROUND(G15/F15%,1)</f>
        <v>100.7</v>
      </c>
      <c r="I15" s="882"/>
      <c r="J15" s="875" t="s">
        <v>303</v>
      </c>
      <c r="K15" s="876"/>
      <c r="L15" s="509">
        <v>46953.745999999999</v>
      </c>
      <c r="M15" s="510">
        <v>49042.442999999999</v>
      </c>
      <c r="N15" s="503">
        <f t="shared" si="1"/>
        <v>104.4</v>
      </c>
      <c r="O15" s="477"/>
    </row>
    <row r="16" spans="2:15" ht="22" customHeight="1">
      <c r="B16" s="774" t="s">
        <v>341</v>
      </c>
      <c r="C16" s="877" t="s">
        <v>340</v>
      </c>
      <c r="D16" s="521" t="s">
        <v>339</v>
      </c>
      <c r="E16" s="506"/>
      <c r="F16" s="480">
        <v>36506999.233000003</v>
      </c>
      <c r="G16" s="481">
        <v>35650156.351000004</v>
      </c>
      <c r="H16" s="482">
        <f>ROUND(G16/F16%,1)</f>
        <v>97.7</v>
      </c>
      <c r="I16" s="854" t="s">
        <v>338</v>
      </c>
      <c r="J16" s="855"/>
      <c r="K16" s="856"/>
      <c r="L16" s="493">
        <v>9574232.6040000003</v>
      </c>
      <c r="M16" s="495">
        <v>9333485.1129999999</v>
      </c>
      <c r="N16" s="503">
        <f t="shared" si="1"/>
        <v>97.5</v>
      </c>
      <c r="O16" s="477"/>
    </row>
    <row r="17" spans="2:15" ht="22" customHeight="1">
      <c r="B17" s="775"/>
      <c r="C17" s="878"/>
      <c r="D17" s="521" t="s">
        <v>337</v>
      </c>
      <c r="E17" s="508"/>
      <c r="F17" s="480">
        <v>1471576.8219999999</v>
      </c>
      <c r="G17" s="481">
        <v>1513757.594</v>
      </c>
      <c r="H17" s="482">
        <f>ROUND(G17/F17%,1)</f>
        <v>102.9</v>
      </c>
      <c r="I17" s="880" t="s">
        <v>336</v>
      </c>
      <c r="J17" s="883" t="s">
        <v>335</v>
      </c>
      <c r="K17" s="884"/>
      <c r="L17" s="520">
        <v>0</v>
      </c>
      <c r="M17" s="531">
        <v>0</v>
      </c>
      <c r="N17" s="507" t="s">
        <v>136</v>
      </c>
      <c r="O17" s="477"/>
    </row>
    <row r="18" spans="2:15" ht="22" customHeight="1">
      <c r="B18" s="775"/>
      <c r="C18" s="878"/>
      <c r="D18" s="521" t="s">
        <v>334</v>
      </c>
      <c r="E18" s="508"/>
      <c r="F18" s="480">
        <v>100111</v>
      </c>
      <c r="G18" s="481">
        <v>103641</v>
      </c>
      <c r="H18" s="482">
        <f>ROUND(G18/F18%,1)</f>
        <v>103.5</v>
      </c>
      <c r="I18" s="881"/>
      <c r="J18" s="840" t="s">
        <v>333</v>
      </c>
      <c r="K18" s="842"/>
      <c r="L18" s="480">
        <v>151.43700000000001</v>
      </c>
      <c r="M18" s="481">
        <v>92.876000000000005</v>
      </c>
      <c r="N18" s="482">
        <f>ROUND(M18/L18%,1)</f>
        <v>61.3</v>
      </c>
      <c r="O18" s="477"/>
    </row>
    <row r="19" spans="2:15" ht="22" customHeight="1">
      <c r="B19" s="775"/>
      <c r="C19" s="878"/>
      <c r="D19" s="521" t="s">
        <v>332</v>
      </c>
      <c r="E19" s="506"/>
      <c r="F19" s="480">
        <v>290007</v>
      </c>
      <c r="G19" s="481">
        <v>282185</v>
      </c>
      <c r="H19" s="482">
        <f>ROUND(G19/F19%,1)</f>
        <v>97.3</v>
      </c>
      <c r="I19" s="882"/>
      <c r="J19" s="754" t="s">
        <v>196</v>
      </c>
      <c r="K19" s="755"/>
      <c r="L19" s="509">
        <v>151.43700000000001</v>
      </c>
      <c r="M19" s="510">
        <v>92.876000000000005</v>
      </c>
      <c r="N19" s="503">
        <f>ROUND(M19/L19%,1)</f>
        <v>61.3</v>
      </c>
      <c r="O19" s="477"/>
    </row>
    <row r="20" spans="2:15" ht="22" customHeight="1">
      <c r="B20" s="775"/>
      <c r="C20" s="878"/>
      <c r="D20" s="521" t="s">
        <v>331</v>
      </c>
      <c r="E20" s="506"/>
      <c r="F20" s="480">
        <v>0</v>
      </c>
      <c r="G20" s="481">
        <v>0</v>
      </c>
      <c r="H20" s="482" t="s">
        <v>136</v>
      </c>
      <c r="I20" s="880" t="s">
        <v>330</v>
      </c>
      <c r="J20" s="870" t="s">
        <v>329</v>
      </c>
      <c r="K20" s="871"/>
      <c r="L20" s="480">
        <v>236061.08199999999</v>
      </c>
      <c r="M20" s="481">
        <v>293391.27500000002</v>
      </c>
      <c r="N20" s="482">
        <f>ROUND(M20/L20%,1)</f>
        <v>124.3</v>
      </c>
      <c r="O20" s="477"/>
    </row>
    <row r="21" spans="2:15" ht="22" customHeight="1">
      <c r="B21" s="775"/>
      <c r="C21" s="879"/>
      <c r="D21" s="521" t="s">
        <v>328</v>
      </c>
      <c r="E21" s="506"/>
      <c r="F21" s="480">
        <v>38368694.055</v>
      </c>
      <c r="G21" s="481">
        <v>37549739.945</v>
      </c>
      <c r="H21" s="482">
        <f>ROUND(G21/F21%,1)</f>
        <v>97.9</v>
      </c>
      <c r="I21" s="881"/>
      <c r="J21" s="840" t="s">
        <v>327</v>
      </c>
      <c r="K21" s="842"/>
      <c r="L21" s="480">
        <v>189.15799999999999</v>
      </c>
      <c r="M21" s="481">
        <v>189.59399999999999</v>
      </c>
      <c r="N21" s="482">
        <f>ROUND(M21/L21%,1)</f>
        <v>100.2</v>
      </c>
      <c r="O21" s="477"/>
    </row>
    <row r="22" spans="2:15" ht="22" customHeight="1">
      <c r="B22" s="775"/>
      <c r="C22" s="885" t="s">
        <v>326</v>
      </c>
      <c r="D22" s="600" t="s">
        <v>325</v>
      </c>
      <c r="E22" s="471"/>
      <c r="F22" s="484">
        <v>11798911</v>
      </c>
      <c r="G22" s="499">
        <v>11531978</v>
      </c>
      <c r="H22" s="507">
        <f>ROUND(G22/F22%,1)</f>
        <v>97.7</v>
      </c>
      <c r="I22" s="882"/>
      <c r="J22" s="754" t="s">
        <v>196</v>
      </c>
      <c r="K22" s="755"/>
      <c r="L22" s="493">
        <v>236250.23999999999</v>
      </c>
      <c r="M22" s="495">
        <v>293580.86900000001</v>
      </c>
      <c r="N22" s="503">
        <f>ROUND(M22/L22%,1)</f>
        <v>124.3</v>
      </c>
      <c r="O22" s="477"/>
    </row>
    <row r="23" spans="2:15" ht="22" customHeight="1">
      <c r="B23" s="775"/>
      <c r="C23" s="886"/>
      <c r="D23" s="521" t="s">
        <v>324</v>
      </c>
      <c r="E23" s="538"/>
      <c r="F23" s="473">
        <v>2726753</v>
      </c>
      <c r="G23" s="474">
        <v>2087040</v>
      </c>
      <c r="H23" s="482">
        <f>ROUND(G23/F23%,1)</f>
        <v>76.5</v>
      </c>
      <c r="I23" s="854" t="s">
        <v>323</v>
      </c>
      <c r="J23" s="855"/>
      <c r="K23" s="856"/>
      <c r="L23" s="520">
        <v>0</v>
      </c>
      <c r="M23" s="493">
        <v>0</v>
      </c>
      <c r="N23" s="490" t="s">
        <v>136</v>
      </c>
      <c r="O23" s="477"/>
    </row>
    <row r="24" spans="2:15" ht="22" customHeight="1">
      <c r="B24" s="775"/>
      <c r="C24" s="886"/>
      <c r="D24" s="521" t="s">
        <v>322</v>
      </c>
      <c r="E24" s="538"/>
      <c r="F24" s="473">
        <v>2838913</v>
      </c>
      <c r="G24" s="474">
        <v>2632553</v>
      </c>
      <c r="H24" s="482">
        <f>ROUND(G24/F24%,1)</f>
        <v>92.7</v>
      </c>
      <c r="I24" s="854" t="s">
        <v>321</v>
      </c>
      <c r="J24" s="855"/>
      <c r="K24" s="856"/>
      <c r="L24" s="493">
        <v>14299.278</v>
      </c>
      <c r="M24" s="493">
        <v>92559.400999999998</v>
      </c>
      <c r="N24" s="482">
        <f>ROUND(M24/L24%,1)</f>
        <v>647.29999999999995</v>
      </c>
      <c r="O24" s="477"/>
    </row>
    <row r="25" spans="2:15" ht="22" customHeight="1">
      <c r="B25" s="775"/>
      <c r="C25" s="886"/>
      <c r="D25" s="521" t="s">
        <v>320</v>
      </c>
      <c r="E25" s="506"/>
      <c r="F25" s="473">
        <v>0</v>
      </c>
      <c r="G25" s="473">
        <v>0</v>
      </c>
      <c r="H25" s="482" t="s">
        <v>136</v>
      </c>
      <c r="I25" s="863" t="s">
        <v>319</v>
      </c>
      <c r="J25" s="866" t="s">
        <v>318</v>
      </c>
      <c r="K25" s="867"/>
      <c r="L25" s="484">
        <v>1690258.442</v>
      </c>
      <c r="M25" s="499">
        <v>3811397.9369999999</v>
      </c>
      <c r="N25" s="507">
        <f>ROUND(M25/L25%,1)</f>
        <v>225.5</v>
      </c>
      <c r="O25" s="477"/>
    </row>
    <row r="26" spans="2:15" ht="22" customHeight="1">
      <c r="B26" s="775"/>
      <c r="C26" s="886"/>
      <c r="D26" s="521" t="s">
        <v>213</v>
      </c>
      <c r="E26" s="506"/>
      <c r="F26" s="473">
        <v>329594</v>
      </c>
      <c r="G26" s="473">
        <v>0</v>
      </c>
      <c r="H26" s="482" t="s">
        <v>136</v>
      </c>
      <c r="I26" s="864"/>
      <c r="J26" s="868" t="s">
        <v>317</v>
      </c>
      <c r="K26" s="869"/>
      <c r="L26" s="473">
        <v>0</v>
      </c>
      <c r="M26" s="474">
        <v>172246.71400000001</v>
      </c>
      <c r="N26" s="482" t="s">
        <v>136</v>
      </c>
      <c r="O26" s="477"/>
    </row>
    <row r="27" spans="2:15" ht="22" customHeight="1">
      <c r="B27" s="775"/>
      <c r="C27" s="887"/>
      <c r="D27" s="525" t="s">
        <v>316</v>
      </c>
      <c r="E27" s="601"/>
      <c r="F27" s="476">
        <v>17694171</v>
      </c>
      <c r="G27" s="476">
        <v>16251571</v>
      </c>
      <c r="H27" s="490">
        <f t="shared" ref="H27:H35" si="2">ROUND(G27/F27%,1)</f>
        <v>91.8</v>
      </c>
      <c r="I27" s="864"/>
      <c r="J27" s="868" t="s">
        <v>315</v>
      </c>
      <c r="K27" s="869"/>
      <c r="L27" s="473">
        <v>20184</v>
      </c>
      <c r="M27" s="474">
        <v>43257</v>
      </c>
      <c r="N27" s="482">
        <f>ROUND(M27/L27%,1)</f>
        <v>214.3</v>
      </c>
      <c r="O27" s="477"/>
    </row>
    <row r="28" spans="2:15" ht="22" customHeight="1">
      <c r="B28" s="776"/>
      <c r="C28" s="754" t="s">
        <v>196</v>
      </c>
      <c r="D28" s="844"/>
      <c r="E28" s="755"/>
      <c r="F28" s="493">
        <v>56062865.055</v>
      </c>
      <c r="G28" s="493">
        <v>53801310.945</v>
      </c>
      <c r="H28" s="503">
        <f t="shared" si="2"/>
        <v>96</v>
      </c>
      <c r="I28" s="865"/>
      <c r="J28" s="754" t="s">
        <v>196</v>
      </c>
      <c r="K28" s="755"/>
      <c r="L28" s="493">
        <v>1710442.442</v>
      </c>
      <c r="M28" s="495">
        <v>4026901.6510000001</v>
      </c>
      <c r="N28" s="503">
        <f>ROUND(M28/L28%,1)</f>
        <v>235.4</v>
      </c>
      <c r="O28" s="477"/>
    </row>
    <row r="29" spans="2:15" ht="22" customHeight="1">
      <c r="B29" s="854" t="s">
        <v>314</v>
      </c>
      <c r="C29" s="855"/>
      <c r="D29" s="855"/>
      <c r="E29" s="856"/>
      <c r="F29" s="476">
        <v>116658.24099999999</v>
      </c>
      <c r="G29" s="474">
        <v>0</v>
      </c>
      <c r="H29" s="482">
        <f t="shared" si="2"/>
        <v>0</v>
      </c>
      <c r="I29" s="857" t="s">
        <v>313</v>
      </c>
      <c r="J29" s="858"/>
      <c r="K29" s="859"/>
      <c r="L29" s="493">
        <v>130918.57799999999</v>
      </c>
      <c r="M29" s="495">
        <v>142758.67199999999</v>
      </c>
      <c r="N29" s="503">
        <f>ROUND(M29/L29%,1)</f>
        <v>109</v>
      </c>
      <c r="O29" s="477"/>
    </row>
    <row r="30" spans="2:15" ht="22" customHeight="1">
      <c r="B30" s="500" t="s">
        <v>312</v>
      </c>
      <c r="C30" s="514"/>
      <c r="D30" s="514"/>
      <c r="E30" s="505"/>
      <c r="F30" s="493">
        <v>63053422.424999997</v>
      </c>
      <c r="G30" s="495">
        <v>66484241.406000003</v>
      </c>
      <c r="H30" s="602">
        <f t="shared" si="2"/>
        <v>105.4</v>
      </c>
      <c r="I30" s="603"/>
      <c r="J30" s="604"/>
      <c r="K30" s="458"/>
      <c r="L30" s="481"/>
      <c r="M30" s="481"/>
      <c r="N30" s="605"/>
      <c r="O30" s="477"/>
    </row>
    <row r="31" spans="2:15" ht="22" customHeight="1">
      <c r="B31" s="860" t="s">
        <v>311</v>
      </c>
      <c r="C31" s="861"/>
      <c r="D31" s="861"/>
      <c r="E31" s="862"/>
      <c r="F31" s="493">
        <v>242287.101</v>
      </c>
      <c r="G31" s="493">
        <v>248807.34099999999</v>
      </c>
      <c r="H31" s="606">
        <f t="shared" si="2"/>
        <v>102.7</v>
      </c>
      <c r="I31" s="603"/>
      <c r="J31" s="604"/>
      <c r="K31" s="458"/>
      <c r="L31" s="481"/>
      <c r="M31" s="481"/>
      <c r="N31" s="605"/>
      <c r="O31" s="477"/>
    </row>
    <row r="32" spans="2:15" ht="22" customHeight="1">
      <c r="B32" s="848" t="s">
        <v>310</v>
      </c>
      <c r="C32" s="851" t="s">
        <v>309</v>
      </c>
      <c r="D32" s="852"/>
      <c r="E32" s="853"/>
      <c r="F32" s="473">
        <v>247608</v>
      </c>
      <c r="G32" s="484">
        <v>266764</v>
      </c>
      <c r="H32" s="607">
        <f t="shared" si="2"/>
        <v>107.7</v>
      </c>
      <c r="I32" s="603"/>
      <c r="J32" s="604"/>
      <c r="K32" s="566"/>
      <c r="L32" s="481"/>
      <c r="M32" s="481"/>
      <c r="N32" s="605"/>
      <c r="O32" s="477"/>
    </row>
    <row r="33" spans="2:15" ht="22" customHeight="1">
      <c r="B33" s="849"/>
      <c r="C33" s="840" t="s">
        <v>308</v>
      </c>
      <c r="D33" s="841"/>
      <c r="E33" s="842"/>
      <c r="F33" s="473">
        <v>9177078.0299999993</v>
      </c>
      <c r="G33" s="474">
        <v>9579596.8780000005</v>
      </c>
      <c r="H33" s="606">
        <f t="shared" si="2"/>
        <v>104.4</v>
      </c>
      <c r="I33" s="483"/>
      <c r="J33" s="458"/>
      <c r="K33" s="458"/>
      <c r="L33" s="481"/>
      <c r="M33" s="481"/>
      <c r="N33" s="605"/>
      <c r="O33" s="477"/>
    </row>
    <row r="34" spans="2:15" ht="22" customHeight="1">
      <c r="B34" s="849"/>
      <c r="C34" s="840" t="s">
        <v>307</v>
      </c>
      <c r="D34" s="841"/>
      <c r="E34" s="842"/>
      <c r="F34" s="473">
        <v>1485476.93</v>
      </c>
      <c r="G34" s="474">
        <v>1513757.594</v>
      </c>
      <c r="H34" s="606">
        <f t="shared" si="2"/>
        <v>101.9</v>
      </c>
      <c r="I34" s="843"/>
      <c r="J34" s="458"/>
      <c r="K34" s="608"/>
      <c r="L34" s="481"/>
      <c r="M34" s="481"/>
      <c r="N34" s="605"/>
      <c r="O34" s="537"/>
    </row>
    <row r="35" spans="2:15" ht="22" customHeight="1">
      <c r="B35" s="849"/>
      <c r="C35" s="840" t="s">
        <v>306</v>
      </c>
      <c r="D35" s="841"/>
      <c r="E35" s="842"/>
      <c r="F35" s="473">
        <v>2465.7350000000001</v>
      </c>
      <c r="G35" s="474">
        <v>3583.712</v>
      </c>
      <c r="H35" s="606">
        <f t="shared" si="2"/>
        <v>145.30000000000001</v>
      </c>
      <c r="I35" s="843"/>
      <c r="J35" s="458"/>
      <c r="K35" s="608"/>
      <c r="L35" s="481"/>
      <c r="M35" s="481"/>
      <c r="N35" s="605"/>
      <c r="O35" s="477"/>
    </row>
    <row r="36" spans="2:15" ht="22" customHeight="1">
      <c r="B36" s="849"/>
      <c r="C36" s="840" t="s">
        <v>305</v>
      </c>
      <c r="D36" s="841"/>
      <c r="E36" s="842"/>
      <c r="F36" s="473">
        <v>0</v>
      </c>
      <c r="G36" s="474">
        <v>0</v>
      </c>
      <c r="H36" s="606" t="s">
        <v>136</v>
      </c>
      <c r="I36" s="843"/>
      <c r="J36" s="458"/>
      <c r="K36" s="609"/>
      <c r="L36" s="481"/>
      <c r="M36" s="481"/>
      <c r="N36" s="605"/>
      <c r="O36" s="477"/>
    </row>
    <row r="37" spans="2:15" ht="22" customHeight="1">
      <c r="B37" s="849"/>
      <c r="C37" s="840" t="s">
        <v>304</v>
      </c>
      <c r="D37" s="841"/>
      <c r="E37" s="842"/>
      <c r="F37" s="473">
        <v>29939.38</v>
      </c>
      <c r="G37" s="474">
        <v>41386.038</v>
      </c>
      <c r="H37" s="606">
        <f>ROUND(G37/F37%,1)</f>
        <v>138.19999999999999</v>
      </c>
      <c r="I37" s="843"/>
      <c r="J37" s="458"/>
      <c r="K37" s="608"/>
      <c r="L37" s="481"/>
      <c r="M37" s="481"/>
      <c r="N37" s="605"/>
      <c r="O37" s="477"/>
    </row>
    <row r="38" spans="2:15" ht="22" customHeight="1">
      <c r="B38" s="850"/>
      <c r="C38" s="754" t="s">
        <v>303</v>
      </c>
      <c r="D38" s="844"/>
      <c r="E38" s="755"/>
      <c r="F38" s="493">
        <v>10942568.074999999</v>
      </c>
      <c r="G38" s="495">
        <v>11405088.221999999</v>
      </c>
      <c r="H38" s="503">
        <f>ROUND(G38/F38%,1)</f>
        <v>104.2</v>
      </c>
      <c r="I38" s="843"/>
      <c r="J38" s="458"/>
      <c r="K38" s="608"/>
      <c r="L38" s="481"/>
      <c r="M38" s="481"/>
      <c r="N38" s="605"/>
      <c r="O38" s="477"/>
    </row>
    <row r="39" spans="2:15" ht="22" customHeight="1">
      <c r="B39" s="845" t="s">
        <v>302</v>
      </c>
      <c r="C39" s="846"/>
      <c r="D39" s="846"/>
      <c r="E39" s="847"/>
      <c r="F39" s="476">
        <v>1610162.43</v>
      </c>
      <c r="G39" s="493">
        <v>1579477.53</v>
      </c>
      <c r="H39" s="606" t="s">
        <v>136</v>
      </c>
      <c r="I39" s="843"/>
      <c r="J39" s="458"/>
      <c r="K39" s="609"/>
      <c r="L39" s="481"/>
      <c r="M39" s="481"/>
      <c r="N39" s="605"/>
      <c r="O39" s="477"/>
    </row>
    <row r="40" spans="2:15" ht="22" customHeight="1">
      <c r="B40" s="529" t="s">
        <v>193</v>
      </c>
      <c r="C40" s="523"/>
      <c r="D40" s="523"/>
      <c r="E40" s="515"/>
      <c r="F40" s="480">
        <v>104837.637</v>
      </c>
      <c r="G40" s="495">
        <v>59422.2</v>
      </c>
      <c r="H40" s="602">
        <f>ROUND(G40/F40%,1)</f>
        <v>56.7</v>
      </c>
      <c r="I40" s="483"/>
      <c r="J40" s="458"/>
      <c r="K40" s="458"/>
      <c r="L40" s="481"/>
      <c r="M40" s="481"/>
      <c r="N40" s="605"/>
      <c r="O40" s="477"/>
    </row>
    <row r="41" spans="2:15" ht="22" customHeight="1" thickBot="1">
      <c r="B41" s="540" t="s">
        <v>184</v>
      </c>
      <c r="C41" s="541"/>
      <c r="D41" s="541"/>
      <c r="E41" s="542"/>
      <c r="F41" s="543">
        <v>183146739.12900001</v>
      </c>
      <c r="G41" s="543">
        <v>184955128.01499999</v>
      </c>
      <c r="H41" s="610">
        <f>ROUND(G41/F41%,1)</f>
        <v>101</v>
      </c>
      <c r="I41" s="500" t="s">
        <v>183</v>
      </c>
      <c r="J41" s="514"/>
      <c r="K41" s="505"/>
      <c r="L41" s="509">
        <v>177801161.345</v>
      </c>
      <c r="M41" s="510">
        <v>185492206.125</v>
      </c>
      <c r="N41" s="503">
        <f>ROUND(M41/L41%,1)</f>
        <v>104.3</v>
      </c>
      <c r="O41" s="477"/>
    </row>
    <row r="42" spans="2:15" ht="22" customHeight="1" thickBot="1">
      <c r="B42" s="557"/>
      <c r="C42" s="557"/>
      <c r="D42" s="557"/>
      <c r="E42" s="557"/>
      <c r="F42" s="562"/>
      <c r="G42" s="562"/>
      <c r="H42" s="611"/>
      <c r="I42" s="547" t="s">
        <v>182</v>
      </c>
      <c r="J42" s="548"/>
      <c r="K42" s="548"/>
      <c r="L42" s="549">
        <v>5345577.784</v>
      </c>
      <c r="M42" s="612">
        <v>-537078.11</v>
      </c>
      <c r="N42" s="610">
        <f>ROUND(M42/L42%,1)</f>
        <v>-10</v>
      </c>
      <c r="O42" s="477"/>
    </row>
    <row r="43" spans="2:15" ht="22" customHeight="1">
      <c r="B43" s="458"/>
      <c r="C43" s="458"/>
      <c r="D43" s="458"/>
      <c r="E43" s="458"/>
      <c r="F43" s="481"/>
      <c r="G43" s="481"/>
      <c r="H43" s="546"/>
      <c r="I43" s="613"/>
      <c r="J43" s="614"/>
      <c r="K43" s="614"/>
      <c r="L43" s="615"/>
      <c r="M43" s="615"/>
      <c r="N43" s="616"/>
      <c r="O43" s="477"/>
    </row>
    <row r="44" spans="2:15" ht="22" customHeight="1" thickBot="1">
      <c r="B44" s="458"/>
      <c r="C44" s="458"/>
      <c r="D44" s="458"/>
      <c r="E44" s="458"/>
      <c r="F44" s="481"/>
      <c r="G44" s="481"/>
      <c r="H44" s="546"/>
      <c r="I44" s="617"/>
      <c r="J44" s="567"/>
      <c r="K44" s="567"/>
      <c r="L44" s="481"/>
      <c r="M44" s="481"/>
      <c r="N44" s="546"/>
      <c r="O44" s="477"/>
    </row>
    <row r="45" spans="2:15" ht="22" customHeight="1">
      <c r="B45" s="556" t="s">
        <v>181</v>
      </c>
      <c r="C45" s="557"/>
      <c r="D45" s="557"/>
      <c r="E45" s="557"/>
      <c r="F45" s="558">
        <v>33000</v>
      </c>
      <c r="G45" s="558">
        <v>0</v>
      </c>
      <c r="H45" s="618">
        <f>ROUND(G45/F45%,1)</f>
        <v>0</v>
      </c>
      <c r="I45" s="556" t="s">
        <v>180</v>
      </c>
      <c r="J45" s="557"/>
      <c r="K45" s="560"/>
      <c r="L45" s="561">
        <v>36677.898999999998</v>
      </c>
      <c r="M45" s="562">
        <v>33037.913999999997</v>
      </c>
      <c r="N45" s="618">
        <f>ROUND(M45/L45%,1)</f>
        <v>90.1</v>
      </c>
      <c r="O45" s="477"/>
    </row>
    <row r="46" spans="2:15" ht="22" customHeight="1">
      <c r="B46" s="483" t="s">
        <v>179</v>
      </c>
      <c r="C46" s="458"/>
      <c r="D46" s="458"/>
      <c r="E46" s="458"/>
      <c r="F46" s="473">
        <v>7048913.8569999998</v>
      </c>
      <c r="G46" s="473">
        <v>12075119.85</v>
      </c>
      <c r="H46" s="482">
        <f>ROUND(G46/F46%,1)</f>
        <v>171.3</v>
      </c>
      <c r="I46" s="563" t="s">
        <v>301</v>
      </c>
      <c r="J46" s="479"/>
      <c r="K46" s="479"/>
      <c r="L46" s="473">
        <v>0</v>
      </c>
      <c r="M46" s="474">
        <v>0</v>
      </c>
      <c r="N46" s="482" t="s">
        <v>136</v>
      </c>
      <c r="O46" s="477"/>
    </row>
    <row r="47" spans="2:15" ht="22" customHeight="1">
      <c r="B47" s="483"/>
      <c r="C47" s="458"/>
      <c r="D47" s="458"/>
      <c r="E47" s="458"/>
      <c r="F47" s="473"/>
      <c r="G47" s="473"/>
      <c r="H47" s="482"/>
      <c r="I47" s="483"/>
      <c r="J47" s="458"/>
      <c r="K47" s="538"/>
      <c r="L47" s="473"/>
      <c r="M47" s="474"/>
      <c r="N47" s="482"/>
      <c r="O47" s="477"/>
    </row>
    <row r="48" spans="2:15" ht="22" customHeight="1">
      <c r="B48" s="619"/>
      <c r="C48" s="524"/>
      <c r="D48" s="524"/>
      <c r="E48" s="524"/>
      <c r="F48" s="476"/>
      <c r="G48" s="476"/>
      <c r="H48" s="620"/>
      <c r="I48" s="529"/>
      <c r="J48" s="523"/>
      <c r="K48" s="515"/>
      <c r="L48" s="476"/>
      <c r="M48" s="516"/>
      <c r="N48" s="490"/>
      <c r="O48" s="477"/>
    </row>
    <row r="49" spans="2:15" ht="22" customHeight="1" thickBot="1">
      <c r="B49" s="771" t="s">
        <v>173</v>
      </c>
      <c r="C49" s="772"/>
      <c r="D49" s="772"/>
      <c r="E49" s="773"/>
      <c r="F49" s="543">
        <v>190228652.986</v>
      </c>
      <c r="G49" s="543">
        <v>197030247.86500001</v>
      </c>
      <c r="H49" s="610">
        <f>ROUND(G49/F49%,1)</f>
        <v>103.6</v>
      </c>
      <c r="I49" s="771" t="s">
        <v>172</v>
      </c>
      <c r="J49" s="772"/>
      <c r="K49" s="773"/>
      <c r="L49" s="543">
        <v>177837839.24399999</v>
      </c>
      <c r="M49" s="543">
        <v>185525244.039</v>
      </c>
      <c r="N49" s="610">
        <f>ROUND(M49/L49%,1)</f>
        <v>104.3</v>
      </c>
      <c r="O49" s="477"/>
    </row>
    <row r="50" spans="2:15" ht="22" customHeight="1" thickBot="1">
      <c r="B50" s="458"/>
      <c r="C50" s="458"/>
      <c r="D50" s="458"/>
      <c r="E50" s="458"/>
      <c r="F50" s="565"/>
      <c r="G50" s="481"/>
      <c r="H50" s="460"/>
      <c r="I50" s="566"/>
      <c r="J50" s="567"/>
      <c r="K50" s="548"/>
      <c r="L50" s="565"/>
      <c r="M50" s="565"/>
      <c r="N50" s="568"/>
      <c r="O50" s="477"/>
    </row>
    <row r="51" spans="2:15" ht="22" customHeight="1" thickBot="1">
      <c r="B51" s="460"/>
      <c r="C51" s="460"/>
      <c r="D51" s="838" t="s">
        <v>300</v>
      </c>
      <c r="E51" s="839"/>
      <c r="F51" s="572">
        <v>3791596.966</v>
      </c>
      <c r="G51" s="572">
        <v>3824634.88</v>
      </c>
      <c r="H51" s="621">
        <f>ROUND(G51/F51%,1)</f>
        <v>100.9</v>
      </c>
      <c r="I51" s="460"/>
      <c r="J51" s="460"/>
      <c r="K51" s="574" t="s">
        <v>170</v>
      </c>
      <c r="L51" s="572">
        <v>12390813.742000001</v>
      </c>
      <c r="M51" s="572">
        <v>11505003.825999999</v>
      </c>
      <c r="N51" s="621">
        <f>ROUND(M51/L51%,1)</f>
        <v>92.9</v>
      </c>
      <c r="O51" s="477"/>
    </row>
    <row r="52" spans="2:15" ht="22" customHeight="1">
      <c r="O52" s="457"/>
    </row>
    <row r="53" spans="2:15" ht="22" customHeight="1">
      <c r="O53" s="457"/>
    </row>
    <row r="54" spans="2:15" ht="22" customHeight="1">
      <c r="O54" s="477"/>
    </row>
  </sheetData>
  <mergeCells count="62">
    <mergeCell ref="B1:N1"/>
    <mergeCell ref="B3:H3"/>
    <mergeCell ref="I3:N3"/>
    <mergeCell ref="B4:E4"/>
    <mergeCell ref="I4:K4"/>
    <mergeCell ref="B5:B15"/>
    <mergeCell ref="C5:C13"/>
    <mergeCell ref="D6:D8"/>
    <mergeCell ref="I6:K6"/>
    <mergeCell ref="I7:I9"/>
    <mergeCell ref="J7:K7"/>
    <mergeCell ref="J8:K8"/>
    <mergeCell ref="D9:D11"/>
    <mergeCell ref="J9:K9"/>
    <mergeCell ref="I10:I12"/>
    <mergeCell ref="J10:K10"/>
    <mergeCell ref="J11:K11"/>
    <mergeCell ref="D12:E12"/>
    <mergeCell ref="J12:K12"/>
    <mergeCell ref="D13:E13"/>
    <mergeCell ref="I13:I15"/>
    <mergeCell ref="J13:K13"/>
    <mergeCell ref="J14:K14"/>
    <mergeCell ref="C15:E15"/>
    <mergeCell ref="J15:K15"/>
    <mergeCell ref="B16:B28"/>
    <mergeCell ref="C16:C21"/>
    <mergeCell ref="I16:K16"/>
    <mergeCell ref="I17:I19"/>
    <mergeCell ref="J17:K17"/>
    <mergeCell ref="J18:K18"/>
    <mergeCell ref="J19:K19"/>
    <mergeCell ref="I20:I22"/>
    <mergeCell ref="J20:K20"/>
    <mergeCell ref="J21:K21"/>
    <mergeCell ref="C22:C27"/>
    <mergeCell ref="J22:K22"/>
    <mergeCell ref="I23:K23"/>
    <mergeCell ref="I24:K24"/>
    <mergeCell ref="I25:I28"/>
    <mergeCell ref="J25:K25"/>
    <mergeCell ref="J26:K26"/>
    <mergeCell ref="J27:K27"/>
    <mergeCell ref="C28:E28"/>
    <mergeCell ref="J28:K28"/>
    <mergeCell ref="B29:E29"/>
    <mergeCell ref="I29:K29"/>
    <mergeCell ref="B31:E31"/>
    <mergeCell ref="D51:E51"/>
    <mergeCell ref="C37:E37"/>
    <mergeCell ref="I37:I39"/>
    <mergeCell ref="C38:E38"/>
    <mergeCell ref="B39:E39"/>
    <mergeCell ref="B49:E49"/>
    <mergeCell ref="I49:K49"/>
    <mergeCell ref="B32:B38"/>
    <mergeCell ref="C32:E32"/>
    <mergeCell ref="C33:E33"/>
    <mergeCell ref="C34:E34"/>
    <mergeCell ref="I34:I36"/>
    <mergeCell ref="C35:E35"/>
    <mergeCell ref="C36:E36"/>
  </mergeCells>
  <phoneticPr fontId="2"/>
  <pageMargins left="0.87" right="0.59055118110236227" top="0.78740157480314965" bottom="0.78740157480314965" header="0.56000000000000005" footer="0.51181102362204722"/>
  <pageSetup paperSize="9" scale="6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7"/>
  <sheetViews>
    <sheetView view="pageBreakPreview" zoomScaleNormal="100" zoomScaleSheetLayoutView="100" workbookViewId="0">
      <selection activeCell="K24" sqref="K24"/>
    </sheetView>
  </sheetViews>
  <sheetFormatPr defaultColWidth="9" defaultRowHeight="13"/>
  <cols>
    <col min="1" max="1" width="2.7265625" style="456" customWidth="1"/>
    <col min="2" max="2" width="3.453125" style="456" customWidth="1"/>
    <col min="3" max="3" width="11.6328125" style="456" customWidth="1"/>
    <col min="4" max="4" width="5.6328125" style="456" customWidth="1"/>
    <col min="5" max="5" width="11.6328125" style="456" customWidth="1"/>
    <col min="6" max="6" width="5.6328125" style="456" customWidth="1"/>
    <col min="7" max="7" width="10.08984375" style="456" customWidth="1"/>
    <col min="8" max="9" width="5.6328125" style="456" customWidth="1"/>
    <col min="10" max="10" width="10.6328125" style="456" customWidth="1"/>
    <col min="11" max="11" width="5.6328125" style="456" customWidth="1"/>
    <col min="12" max="12" width="88.26953125" style="456" hidden="1" customWidth="1"/>
    <col min="13" max="13" width="1.26953125" style="456" customWidth="1"/>
    <col min="14" max="14" width="12.7265625" style="456" hidden="1" customWidth="1"/>
    <col min="15" max="16" width="11.36328125" style="456" hidden="1" customWidth="1"/>
    <col min="17" max="17" width="17.90625" style="456" hidden="1" customWidth="1"/>
    <col min="18" max="18" width="15.7265625" style="456" hidden="1" customWidth="1"/>
    <col min="19" max="19" width="17.90625" style="456" hidden="1" customWidth="1"/>
    <col min="20" max="20" width="11.36328125" style="456" hidden="1" customWidth="1"/>
    <col min="21" max="21" width="15" style="456" hidden="1" customWidth="1"/>
    <col min="22" max="22" width="11.6328125" style="456" hidden="1" customWidth="1"/>
    <col min="23" max="23" width="10.90625" style="456" hidden="1" customWidth="1"/>
    <col min="24" max="24" width="12.90625" style="456" hidden="1" customWidth="1"/>
    <col min="25" max="25" width="13.7265625" style="456" hidden="1" customWidth="1"/>
    <col min="26" max="16384" width="9" style="456"/>
  </cols>
  <sheetData>
    <row r="1" spans="1:25">
      <c r="N1" s="456" t="s">
        <v>380</v>
      </c>
    </row>
    <row r="2" spans="1:25" s="622" customFormat="1" ht="19">
      <c r="A2" s="245" t="s">
        <v>500</v>
      </c>
      <c r="B2" s="244"/>
      <c r="C2" s="244"/>
      <c r="D2" s="244"/>
      <c r="E2" s="244"/>
      <c r="F2" s="244"/>
      <c r="G2" s="244"/>
      <c r="H2" s="244"/>
      <c r="I2" s="244"/>
      <c r="J2" s="244"/>
      <c r="S2" s="243"/>
      <c r="U2" s="895" t="s">
        <v>379</v>
      </c>
    </row>
    <row r="3" spans="1:25" ht="13.5" customHeight="1">
      <c r="J3" s="242" t="s">
        <v>378</v>
      </c>
      <c r="N3" s="235" t="s">
        <v>377</v>
      </c>
      <c r="O3" s="234" t="s">
        <v>376</v>
      </c>
      <c r="P3" s="234" t="s">
        <v>287</v>
      </c>
      <c r="Q3" s="234" t="s">
        <v>375</v>
      </c>
      <c r="R3" s="234" t="s">
        <v>374</v>
      </c>
      <c r="S3" s="234" t="s">
        <v>373</v>
      </c>
      <c r="T3" s="234" t="s">
        <v>372</v>
      </c>
      <c r="U3" s="896"/>
      <c r="V3" s="234" t="s">
        <v>371</v>
      </c>
      <c r="W3" s="234" t="s">
        <v>370</v>
      </c>
      <c r="X3" s="229"/>
    </row>
    <row r="4" spans="1:25">
      <c r="N4" s="219">
        <v>209906192</v>
      </c>
      <c r="O4" s="233">
        <v>41168122</v>
      </c>
      <c r="P4" s="241">
        <v>107974</v>
      </c>
      <c r="Q4" s="233"/>
      <c r="R4" s="233"/>
      <c r="S4" s="233"/>
      <c r="T4" s="233">
        <v>145930869</v>
      </c>
      <c r="U4" s="233">
        <v>4059028</v>
      </c>
      <c r="V4" s="233">
        <v>10079013</v>
      </c>
      <c r="W4" s="233">
        <f>N4-SUM(O4:V4)</f>
        <v>8561186</v>
      </c>
      <c r="X4" s="229">
        <f>SUM(O4:W4)</f>
        <v>209906192</v>
      </c>
      <c r="Y4" s="439"/>
    </row>
    <row r="5" spans="1:25">
      <c r="N5" s="229"/>
      <c r="O5" s="239">
        <f>ROUND(O4/N4*100,1)</f>
        <v>19.600000000000001</v>
      </c>
      <c r="P5" s="239">
        <f>ROUND(P4/N4*100,1)</f>
        <v>0.1</v>
      </c>
      <c r="Q5" s="239">
        <f>ROUND(Q4/N4*100,1)</f>
        <v>0</v>
      </c>
      <c r="R5" s="239">
        <f>ROUND(R4/N4*100,1)</f>
        <v>0</v>
      </c>
      <c r="S5" s="239">
        <f>ROUND(S4/N4*100,1)</f>
        <v>0</v>
      </c>
      <c r="T5" s="240">
        <f>ROUND(T4/N4*100,1)</f>
        <v>69.5</v>
      </c>
      <c r="U5" s="239">
        <f>ROUND(U4/N4*100,1)</f>
        <v>1.9</v>
      </c>
      <c r="V5" s="239">
        <f>ROUND(V4/N4*100,1)</f>
        <v>4.8</v>
      </c>
      <c r="W5" s="239">
        <f>W6</f>
        <v>4.0999999999999943</v>
      </c>
      <c r="X5" s="232">
        <f>SUM(O5:W5)</f>
        <v>100</v>
      </c>
    </row>
    <row r="6" spans="1:25">
      <c r="N6" s="229"/>
      <c r="O6" s="232">
        <f t="shared" ref="O6:V6" si="0">O5</f>
        <v>19.600000000000001</v>
      </c>
      <c r="P6" s="232">
        <f t="shared" si="0"/>
        <v>0.1</v>
      </c>
      <c r="Q6" s="232">
        <f t="shared" si="0"/>
        <v>0</v>
      </c>
      <c r="R6" s="232">
        <f t="shared" si="0"/>
        <v>0</v>
      </c>
      <c r="S6" s="232">
        <f t="shared" si="0"/>
        <v>0</v>
      </c>
      <c r="T6" s="232">
        <f t="shared" si="0"/>
        <v>69.5</v>
      </c>
      <c r="U6" s="232">
        <f t="shared" si="0"/>
        <v>1.9</v>
      </c>
      <c r="V6" s="232">
        <f t="shared" si="0"/>
        <v>4.8</v>
      </c>
      <c r="W6" s="238">
        <f>100-SUM(O6:V6)</f>
        <v>4.0999999999999943</v>
      </c>
      <c r="X6" s="232">
        <f>SUM(O6:W6)</f>
        <v>100</v>
      </c>
      <c r="Y6" s="237"/>
    </row>
    <row r="7" spans="1:25">
      <c r="N7" s="229">
        <f t="shared" ref="N7:V7" si="1">ROUND(N4/1000,)</f>
        <v>209906</v>
      </c>
      <c r="O7" s="229">
        <f t="shared" si="1"/>
        <v>41168</v>
      </c>
      <c r="P7" s="229">
        <f t="shared" si="1"/>
        <v>108</v>
      </c>
      <c r="Q7" s="229">
        <f t="shared" si="1"/>
        <v>0</v>
      </c>
      <c r="R7" s="229">
        <f t="shared" si="1"/>
        <v>0</v>
      </c>
      <c r="S7" s="229">
        <f t="shared" si="1"/>
        <v>0</v>
      </c>
      <c r="T7" s="229">
        <f t="shared" si="1"/>
        <v>145931</v>
      </c>
      <c r="U7" s="229">
        <f t="shared" si="1"/>
        <v>4059</v>
      </c>
      <c r="V7" s="229">
        <f t="shared" si="1"/>
        <v>10079</v>
      </c>
      <c r="W7" s="233">
        <f>N7-SUM(O7:V7)</f>
        <v>8561</v>
      </c>
      <c r="X7" s="229">
        <f>SUM(O7:W7)</f>
        <v>209906</v>
      </c>
      <c r="Y7" s="236"/>
    </row>
    <row r="8" spans="1:25">
      <c r="N8" s="622"/>
      <c r="O8" s="622"/>
      <c r="P8" s="622"/>
      <c r="Q8" s="622"/>
      <c r="R8" s="622"/>
      <c r="S8" s="622"/>
      <c r="T8" s="622"/>
      <c r="U8" s="622"/>
      <c r="V8" s="229"/>
      <c r="W8" s="229"/>
      <c r="X8" s="229"/>
    </row>
    <row r="9" spans="1:25" ht="39">
      <c r="N9" s="235" t="s">
        <v>369</v>
      </c>
      <c r="O9" s="234" t="s">
        <v>368</v>
      </c>
      <c r="P9" s="234" t="s">
        <v>367</v>
      </c>
      <c r="Q9" s="234" t="s">
        <v>366</v>
      </c>
      <c r="R9" s="234" t="s">
        <v>365</v>
      </c>
      <c r="S9" s="234" t="s">
        <v>364</v>
      </c>
      <c r="T9" s="234" t="s">
        <v>363</v>
      </c>
      <c r="U9" s="229"/>
      <c r="V9" s="229"/>
      <c r="W9" s="229"/>
    </row>
    <row r="10" spans="1:25">
      <c r="N10" s="219">
        <v>204736221</v>
      </c>
      <c r="O10" s="233">
        <v>143789741</v>
      </c>
      <c r="P10" s="233">
        <v>51376780</v>
      </c>
      <c r="Q10" s="233">
        <v>2184459</v>
      </c>
      <c r="R10" s="233"/>
      <c r="S10" s="233">
        <v>2292735</v>
      </c>
      <c r="T10" s="233">
        <f>N10-SUM(O10:S10)</f>
        <v>5092506</v>
      </c>
      <c r="U10" s="229">
        <f>SUM(O10:T10)</f>
        <v>204736221</v>
      </c>
      <c r="V10" s="229"/>
      <c r="W10" s="229"/>
    </row>
    <row r="11" spans="1:25">
      <c r="N11" s="229"/>
      <c r="O11" s="232">
        <f>ROUND(O10/N10*100,1)</f>
        <v>70.2</v>
      </c>
      <c r="P11" s="232">
        <f>ROUND(P10/N10*100,1)</f>
        <v>25.1</v>
      </c>
      <c r="Q11" s="232">
        <f>ROUND(Q10/N10*100,1)</f>
        <v>1.1000000000000001</v>
      </c>
      <c r="R11" s="232">
        <f>ROUND(R10/N10*100,1)</f>
        <v>0</v>
      </c>
      <c r="S11" s="232">
        <f>ROUND(S10/N10*100,1)</f>
        <v>1.1000000000000001</v>
      </c>
      <c r="T11" s="232">
        <f>100-SUM(O11:S11)</f>
        <v>2.5</v>
      </c>
      <c r="U11" s="232">
        <f>SUM(O11:T11)</f>
        <v>100</v>
      </c>
      <c r="V11" s="622"/>
      <c r="W11" s="622"/>
    </row>
    <row r="12" spans="1:25">
      <c r="N12" s="230">
        <f t="shared" ref="N12:S12" si="2">ROUND(N10/1000,)</f>
        <v>204736</v>
      </c>
      <c r="O12" s="230">
        <f t="shared" si="2"/>
        <v>143790</v>
      </c>
      <c r="P12" s="230">
        <f t="shared" si="2"/>
        <v>51377</v>
      </c>
      <c r="Q12" s="230">
        <f t="shared" si="2"/>
        <v>2184</v>
      </c>
      <c r="R12" s="230">
        <f t="shared" si="2"/>
        <v>0</v>
      </c>
      <c r="S12" s="230">
        <f t="shared" si="2"/>
        <v>2293</v>
      </c>
      <c r="T12" s="229">
        <f>N12-SUM(O12:S12)</f>
        <v>5092</v>
      </c>
      <c r="U12" s="228">
        <f>SUM(O12:T12)</f>
        <v>204736</v>
      </c>
    </row>
    <row r="13" spans="1:25">
      <c r="O13" s="229"/>
      <c r="P13" s="229"/>
      <c r="Q13" s="229"/>
      <c r="R13" s="229"/>
      <c r="S13" s="229"/>
      <c r="T13" s="229"/>
      <c r="U13" s="229"/>
      <c r="V13" s="228"/>
    </row>
    <row r="18" spans="14:25">
      <c r="N18" s="227"/>
      <c r="O18" s="226"/>
      <c r="P18" s="226"/>
      <c r="Q18" s="226"/>
      <c r="R18" s="226"/>
      <c r="S18" s="226"/>
      <c r="T18" s="226"/>
      <c r="U18" s="226"/>
      <c r="V18" s="226"/>
      <c r="W18" s="226"/>
      <c r="X18" s="224"/>
    </row>
    <row r="19" spans="14:25">
      <c r="N19" s="217"/>
      <c r="O19" s="216"/>
      <c r="P19" s="216"/>
      <c r="Q19" s="225"/>
      <c r="R19" s="216"/>
      <c r="S19" s="216"/>
      <c r="T19" s="216"/>
      <c r="U19" s="216"/>
      <c r="V19" s="216"/>
      <c r="W19" s="225"/>
      <c r="X19" s="623"/>
    </row>
    <row r="20" spans="14:25">
      <c r="N20" s="224"/>
      <c r="O20" s="222"/>
      <c r="P20" s="223"/>
      <c r="Q20" s="222"/>
      <c r="R20" s="222"/>
      <c r="S20" s="222"/>
      <c r="T20" s="222"/>
      <c r="U20" s="222"/>
      <c r="V20" s="222"/>
      <c r="W20" s="222"/>
      <c r="X20" s="221"/>
      <c r="Y20" s="220"/>
    </row>
    <row r="21" spans="14:25">
      <c r="N21" s="219"/>
      <c r="O21" s="218"/>
      <c r="P21" s="216"/>
      <c r="Q21" s="216"/>
      <c r="R21" s="216"/>
      <c r="S21" s="216"/>
      <c r="T21" s="216"/>
      <c r="U21" s="217"/>
      <c r="V21" s="217"/>
      <c r="W21" s="216"/>
      <c r="X21" s="216"/>
      <c r="Y21" s="216"/>
    </row>
    <row r="24" spans="14:25" ht="40.5" customHeight="1"/>
    <row r="47" s="456" customFormat="1"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V30"/>
  <sheetViews>
    <sheetView view="pageBreakPreview" topLeftCell="A25" zoomScaleNormal="100" zoomScaleSheetLayoutView="100" workbookViewId="0">
      <selection activeCell="K25" sqref="K1:AA1048576"/>
    </sheetView>
  </sheetViews>
  <sheetFormatPr defaultColWidth="9" defaultRowHeight="13"/>
  <cols>
    <col min="1" max="10" width="9" style="231"/>
    <col min="11" max="11" width="76.90625" style="231" hidden="1" customWidth="1"/>
    <col min="12" max="12" width="3.6328125" style="231" hidden="1" customWidth="1"/>
    <col min="13" max="13" width="9.26953125" style="231" hidden="1" customWidth="1"/>
    <col min="14" max="14" width="10.36328125" style="231" hidden="1" customWidth="1"/>
    <col min="15" max="15" width="10.453125" style="231" hidden="1" customWidth="1"/>
    <col min="16" max="16" width="11.6328125" style="231" hidden="1" customWidth="1"/>
    <col min="17" max="17" width="9.453125" style="231" hidden="1" customWidth="1"/>
    <col min="18" max="18" width="12.7265625" style="231" hidden="1" customWidth="1"/>
    <col min="19" max="19" width="14.08984375" style="231" hidden="1" customWidth="1"/>
    <col min="20" max="20" width="11.453125" style="231" hidden="1" customWidth="1"/>
    <col min="21" max="21" width="13.453125" style="231" hidden="1" customWidth="1"/>
    <col min="22" max="22" width="10.08984375" style="231" hidden="1" customWidth="1"/>
    <col min="23" max="27" width="0" style="231" hidden="1" customWidth="1"/>
    <col min="28" max="16384" width="9" style="231"/>
  </cols>
  <sheetData>
    <row r="2" spans="1:22" ht="19">
      <c r="A2" s="266" t="s">
        <v>393</v>
      </c>
    </row>
    <row r="4" spans="1:22" ht="27" customHeight="1">
      <c r="M4" s="234" t="s">
        <v>391</v>
      </c>
      <c r="N4" s="234" t="s">
        <v>390</v>
      </c>
      <c r="O4" s="234" t="s">
        <v>389</v>
      </c>
      <c r="P4" s="234" t="s">
        <v>374</v>
      </c>
      <c r="Q4" s="234" t="s">
        <v>388</v>
      </c>
      <c r="R4" s="234" t="s">
        <v>387</v>
      </c>
      <c r="S4" s="265" t="s">
        <v>375</v>
      </c>
      <c r="T4" s="234" t="s">
        <v>372</v>
      </c>
      <c r="U4" s="234" t="s">
        <v>370</v>
      </c>
      <c r="V4" s="234" t="s">
        <v>381</v>
      </c>
    </row>
    <row r="5" spans="1:22" ht="13.5" customHeight="1">
      <c r="L5" s="256">
        <v>3</v>
      </c>
      <c r="M5" s="262">
        <v>41168122</v>
      </c>
      <c r="N5" s="261">
        <v>107974</v>
      </c>
      <c r="O5" s="264"/>
      <c r="P5" s="264"/>
      <c r="Q5" s="248">
        <v>14138041</v>
      </c>
      <c r="R5" s="248">
        <v>5439957</v>
      </c>
      <c r="S5" s="263"/>
      <c r="T5" s="260">
        <v>145930869</v>
      </c>
      <c r="U5" s="259">
        <f>V5-SUM(M5:T5)</f>
        <v>3121229</v>
      </c>
      <c r="V5" s="248">
        <v>209906192</v>
      </c>
    </row>
    <row r="6" spans="1:22" ht="13.5" customHeight="1">
      <c r="L6" s="252" t="s">
        <v>392</v>
      </c>
      <c r="M6" s="262">
        <v>41681044</v>
      </c>
      <c r="N6" s="261">
        <v>487448</v>
      </c>
      <c r="O6" s="261"/>
      <c r="P6" s="261"/>
      <c r="Q6" s="248">
        <v>14638662</v>
      </c>
      <c r="R6" s="248">
        <v>2711520</v>
      </c>
      <c r="S6" s="260"/>
      <c r="T6" s="260">
        <v>140163467</v>
      </c>
      <c r="U6" s="259">
        <v>2317032</v>
      </c>
      <c r="V6" s="248">
        <v>201999173</v>
      </c>
    </row>
    <row r="7" spans="1:22" ht="13.5" customHeight="1">
      <c r="L7" s="252" t="s">
        <v>33</v>
      </c>
      <c r="M7" s="262">
        <v>42879424</v>
      </c>
      <c r="N7" s="261">
        <v>83647</v>
      </c>
      <c r="O7" s="261"/>
      <c r="P7" s="261"/>
      <c r="Q7" s="248">
        <v>15063582</v>
      </c>
      <c r="R7" s="248">
        <v>4663607</v>
      </c>
      <c r="S7" s="260"/>
      <c r="T7" s="260">
        <v>144599475</v>
      </c>
      <c r="U7" s="259">
        <v>3321765</v>
      </c>
      <c r="V7" s="248">
        <v>210611500</v>
      </c>
    </row>
    <row r="8" spans="1:22" ht="13.5" customHeight="1">
      <c r="L8" s="252">
        <v>30</v>
      </c>
      <c r="M8" s="262">
        <v>43763871</v>
      </c>
      <c r="N8" s="261">
        <v>918</v>
      </c>
      <c r="O8" s="261"/>
      <c r="P8" s="261"/>
      <c r="Q8" s="248">
        <v>15398032</v>
      </c>
      <c r="R8" s="248">
        <v>8467382</v>
      </c>
      <c r="S8" s="260"/>
      <c r="T8" s="260">
        <v>145309601</v>
      </c>
      <c r="U8" s="259">
        <v>1314253</v>
      </c>
      <c r="V8" s="248">
        <v>214254057</v>
      </c>
    </row>
    <row r="9" spans="1:22">
      <c r="L9" s="252">
        <v>29</v>
      </c>
      <c r="M9" s="262">
        <v>45320582</v>
      </c>
      <c r="N9" s="261">
        <v>50393142</v>
      </c>
      <c r="O9" s="261">
        <v>4089484</v>
      </c>
      <c r="P9" s="261">
        <v>50870974</v>
      </c>
      <c r="Q9" s="248">
        <v>16669950</v>
      </c>
      <c r="R9" s="248">
        <v>6856286</v>
      </c>
      <c r="S9" s="260">
        <v>67459963</v>
      </c>
      <c r="T9" s="260"/>
      <c r="U9" s="259">
        <v>11611022</v>
      </c>
      <c r="V9" s="248">
        <v>253271403</v>
      </c>
    </row>
    <row r="11" spans="1:22" ht="26">
      <c r="L11" s="231" t="s">
        <v>42</v>
      </c>
      <c r="M11" s="234" t="s">
        <v>391</v>
      </c>
      <c r="N11" s="234" t="s">
        <v>390</v>
      </c>
      <c r="O11" s="234" t="s">
        <v>389</v>
      </c>
      <c r="P11" s="234" t="s">
        <v>374</v>
      </c>
      <c r="Q11" s="234" t="s">
        <v>388</v>
      </c>
      <c r="R11" s="234" t="s">
        <v>387</v>
      </c>
      <c r="S11" s="258" t="s">
        <v>375</v>
      </c>
      <c r="T11" s="234" t="s">
        <v>372</v>
      </c>
      <c r="U11" s="234" t="s">
        <v>370</v>
      </c>
      <c r="V11" s="234" t="s">
        <v>381</v>
      </c>
    </row>
    <row r="12" spans="1:22">
      <c r="L12" s="247">
        <f>L5</f>
        <v>3</v>
      </c>
      <c r="M12" s="246">
        <f t="shared" ref="M12:U12" si="0">M5/$V5%</f>
        <v>19.612628673669619</v>
      </c>
      <c r="N12" s="246">
        <f t="shared" si="0"/>
        <v>5.1439168597751515E-2</v>
      </c>
      <c r="O12" s="246">
        <f t="shared" si="0"/>
        <v>0</v>
      </c>
      <c r="P12" s="246">
        <f t="shared" si="0"/>
        <v>0</v>
      </c>
      <c r="Q12" s="246">
        <f t="shared" si="0"/>
        <v>6.7354092155604448</v>
      </c>
      <c r="R12" s="246">
        <f t="shared" si="0"/>
        <v>2.5916134003326592</v>
      </c>
      <c r="S12" s="246">
        <f t="shared" si="0"/>
        <v>0</v>
      </c>
      <c r="T12" s="246">
        <f t="shared" si="0"/>
        <v>69.52194578423871</v>
      </c>
      <c r="U12" s="246">
        <f t="shared" si="0"/>
        <v>1.4869637576008239</v>
      </c>
      <c r="V12" s="257">
        <f>SUM(M12:U12)</f>
        <v>100</v>
      </c>
    </row>
    <row r="13" spans="1:22">
      <c r="L13" s="247" t="str">
        <f>L6</f>
        <v>２</v>
      </c>
      <c r="M13" s="246">
        <f t="shared" ref="M13:U13" si="1">M6/$V6%</f>
        <v>20.634264675925184</v>
      </c>
      <c r="N13" s="246">
        <f t="shared" si="1"/>
        <v>0.24131187903427703</v>
      </c>
      <c r="O13" s="246">
        <f t="shared" si="1"/>
        <v>0</v>
      </c>
      <c r="P13" s="246">
        <f t="shared" si="1"/>
        <v>0</v>
      </c>
      <c r="Q13" s="246">
        <f t="shared" si="1"/>
        <v>7.2468920454441665</v>
      </c>
      <c r="R13" s="246">
        <f t="shared" si="1"/>
        <v>1.3423421292917868</v>
      </c>
      <c r="S13" s="246">
        <f t="shared" si="1"/>
        <v>0</v>
      </c>
      <c r="T13" s="246">
        <f t="shared" si="1"/>
        <v>69.388139029658305</v>
      </c>
      <c r="U13" s="246">
        <f t="shared" si="1"/>
        <v>1.1470502406462824</v>
      </c>
      <c r="V13" s="257">
        <f>SUM(M13:U13)</f>
        <v>100</v>
      </c>
    </row>
    <row r="14" spans="1:22">
      <c r="L14" s="247" t="str">
        <f>L7</f>
        <v>元</v>
      </c>
      <c r="M14" s="246">
        <f t="shared" ref="M14:U14" si="2">M7/$V7%</f>
        <v>20.359488441989161</v>
      </c>
      <c r="N14" s="246">
        <f t="shared" si="2"/>
        <v>3.9716254810397346E-2</v>
      </c>
      <c r="O14" s="246">
        <f t="shared" si="2"/>
        <v>0</v>
      </c>
      <c r="P14" s="246">
        <f t="shared" si="2"/>
        <v>0</v>
      </c>
      <c r="Q14" s="246">
        <f t="shared" si="2"/>
        <v>7.1523074475990152</v>
      </c>
      <c r="R14" s="246">
        <f t="shared" si="2"/>
        <v>2.2143173568394889</v>
      </c>
      <c r="S14" s="246">
        <f t="shared" si="2"/>
        <v>0</v>
      </c>
      <c r="T14" s="246">
        <f t="shared" si="2"/>
        <v>68.656970298393006</v>
      </c>
      <c r="U14" s="246">
        <f t="shared" si="2"/>
        <v>1.5772002003689258</v>
      </c>
      <c r="V14" s="257">
        <f>SUM(M14:U14)</f>
        <v>99.999999999999986</v>
      </c>
    </row>
    <row r="15" spans="1:22">
      <c r="L15" s="247">
        <f>L8</f>
        <v>30</v>
      </c>
      <c r="M15" s="246">
        <f t="shared" ref="M15:U15" si="3">M8/$V8%</f>
        <v>20.426157437942937</v>
      </c>
      <c r="N15" s="246">
        <f t="shared" si="3"/>
        <v>4.2846329859695496E-4</v>
      </c>
      <c r="O15" s="246">
        <f t="shared" si="3"/>
        <v>0</v>
      </c>
      <c r="P15" s="246">
        <f t="shared" si="3"/>
        <v>0</v>
      </c>
      <c r="Q15" s="246">
        <f t="shared" si="3"/>
        <v>7.186810002855629</v>
      </c>
      <c r="R15" s="246">
        <f t="shared" si="3"/>
        <v>3.9520287823534659</v>
      </c>
      <c r="S15" s="246">
        <f t="shared" si="3"/>
        <v>0</v>
      </c>
      <c r="T15" s="246">
        <f t="shared" si="3"/>
        <v>67.821166625563606</v>
      </c>
      <c r="U15" s="246">
        <f t="shared" si="3"/>
        <v>0.61340868798577763</v>
      </c>
      <c r="V15" s="257">
        <f>SUM(M15:U15)</f>
        <v>100.00000000000001</v>
      </c>
    </row>
    <row r="16" spans="1:22">
      <c r="L16" s="247">
        <f>L9</f>
        <v>29</v>
      </c>
      <c r="M16" s="246">
        <f t="shared" ref="M16:U16" si="4">M9/$V9%</f>
        <v>17.894077840284243</v>
      </c>
      <c r="N16" s="246">
        <f t="shared" si="4"/>
        <v>19.896893768144839</v>
      </c>
      <c r="O16" s="246">
        <f t="shared" si="4"/>
        <v>1.6146647239127903</v>
      </c>
      <c r="P16" s="246">
        <f t="shared" si="4"/>
        <v>20.085557784034545</v>
      </c>
      <c r="Q16" s="246">
        <f t="shared" si="4"/>
        <v>6.5818524328228252</v>
      </c>
      <c r="R16" s="246">
        <f t="shared" si="4"/>
        <v>2.7070904645322318</v>
      </c>
      <c r="S16" s="246">
        <f t="shared" si="4"/>
        <v>26.635444112891026</v>
      </c>
      <c r="T16" s="246">
        <f t="shared" si="4"/>
        <v>0</v>
      </c>
      <c r="U16" s="246">
        <f t="shared" si="4"/>
        <v>4.5844188733775049</v>
      </c>
      <c r="V16" s="257">
        <f>SUM(M16:U16)</f>
        <v>100</v>
      </c>
    </row>
    <row r="18" spans="12:21" ht="39">
      <c r="M18" s="234" t="s">
        <v>386</v>
      </c>
      <c r="N18" s="234" t="s">
        <v>368</v>
      </c>
      <c r="O18" s="234" t="s">
        <v>385</v>
      </c>
      <c r="P18" s="234" t="s">
        <v>365</v>
      </c>
      <c r="Q18" s="234" t="s">
        <v>384</v>
      </c>
      <c r="R18" s="234" t="s">
        <v>383</v>
      </c>
      <c r="S18" s="234" t="s">
        <v>382</v>
      </c>
      <c r="T18" s="234" t="s">
        <v>370</v>
      </c>
      <c r="U18" s="231" t="s">
        <v>381</v>
      </c>
    </row>
    <row r="19" spans="12:21">
      <c r="L19" s="256">
        <v>3</v>
      </c>
      <c r="M19" s="253">
        <v>2292735</v>
      </c>
      <c r="N19" s="251">
        <v>143789741</v>
      </c>
      <c r="O19" s="251">
        <v>51376780</v>
      </c>
      <c r="P19" s="254"/>
      <c r="Q19" s="255"/>
      <c r="R19" s="250">
        <v>2184459</v>
      </c>
      <c r="S19" s="254"/>
      <c r="T19" s="248">
        <f>U19-SUM(M19:S19)</f>
        <v>5092506</v>
      </c>
      <c r="U19" s="248">
        <v>204736221</v>
      </c>
    </row>
    <row r="20" spans="12:21">
      <c r="L20" s="256" t="s">
        <v>34</v>
      </c>
      <c r="M20" s="253">
        <v>2399196</v>
      </c>
      <c r="N20" s="251">
        <v>137527024</v>
      </c>
      <c r="O20" s="251">
        <v>51013938</v>
      </c>
      <c r="P20" s="254"/>
      <c r="Q20" s="255"/>
      <c r="R20" s="250">
        <v>2269167</v>
      </c>
      <c r="S20" s="254"/>
      <c r="T20" s="248">
        <f>U20-SUM(M20:S20)</f>
        <v>3166813</v>
      </c>
      <c r="U20" s="248">
        <v>196376138</v>
      </c>
    </row>
    <row r="21" spans="12:21">
      <c r="L21" s="252" t="s">
        <v>33</v>
      </c>
      <c r="M21" s="253">
        <v>2278728</v>
      </c>
      <c r="N21" s="251">
        <v>142571988</v>
      </c>
      <c r="O21" s="251">
        <v>57521230</v>
      </c>
      <c r="P21" s="249"/>
      <c r="Q21" s="251"/>
      <c r="R21" s="250">
        <v>2454769</v>
      </c>
      <c r="S21" s="249"/>
      <c r="T21" s="248">
        <v>2929365</v>
      </c>
      <c r="U21" s="248">
        <v>207756080</v>
      </c>
    </row>
    <row r="22" spans="12:21">
      <c r="L22" s="252">
        <v>30</v>
      </c>
      <c r="M22" s="253">
        <v>2238219</v>
      </c>
      <c r="N22" s="251">
        <v>143461533</v>
      </c>
      <c r="O22" s="251">
        <v>55547354</v>
      </c>
      <c r="P22" s="249"/>
      <c r="Q22" s="251"/>
      <c r="R22" s="250">
        <v>2500886</v>
      </c>
      <c r="S22" s="249"/>
      <c r="T22" s="248">
        <v>5728779</v>
      </c>
      <c r="U22" s="248">
        <v>209476771</v>
      </c>
    </row>
    <row r="23" spans="12:21">
      <c r="L23" s="252">
        <v>29</v>
      </c>
      <c r="M23" s="249">
        <v>2522494</v>
      </c>
      <c r="N23" s="251">
        <v>144775702</v>
      </c>
      <c r="O23" s="251"/>
      <c r="P23" s="249">
        <v>10208994</v>
      </c>
      <c r="Q23" s="251">
        <v>50870974</v>
      </c>
      <c r="R23" s="250">
        <v>2537106</v>
      </c>
      <c r="S23" s="249">
        <v>27291082</v>
      </c>
      <c r="T23" s="248">
        <v>6213016</v>
      </c>
      <c r="U23" s="248">
        <v>244419368</v>
      </c>
    </row>
    <row r="25" spans="12:21" ht="39">
      <c r="L25" s="231" t="s">
        <v>42</v>
      </c>
      <c r="M25" s="234" t="s">
        <v>386</v>
      </c>
      <c r="N25" s="234" t="s">
        <v>368</v>
      </c>
      <c r="O25" s="234" t="s">
        <v>385</v>
      </c>
      <c r="P25" s="234" t="s">
        <v>365</v>
      </c>
      <c r="Q25" s="234" t="s">
        <v>384</v>
      </c>
      <c r="R25" s="234" t="s">
        <v>383</v>
      </c>
      <c r="S25" s="234" t="s">
        <v>382</v>
      </c>
      <c r="T25" s="234" t="s">
        <v>370</v>
      </c>
      <c r="U25" s="231" t="s">
        <v>381</v>
      </c>
    </row>
    <row r="26" spans="12:21">
      <c r="L26" s="247">
        <f>L19</f>
        <v>3</v>
      </c>
      <c r="M26" s="246">
        <f t="shared" ref="M26:U26" si="5">M19/$U19%</f>
        <v>1.1198482558687064</v>
      </c>
      <c r="N26" s="246">
        <f t="shared" si="5"/>
        <v>70.231706093666745</v>
      </c>
      <c r="O26" s="246">
        <f t="shared" si="5"/>
        <v>25.094133196880684</v>
      </c>
      <c r="P26" s="246">
        <f t="shared" si="5"/>
        <v>0</v>
      </c>
      <c r="Q26" s="246">
        <f t="shared" si="5"/>
        <v>0</v>
      </c>
      <c r="R26" s="246">
        <f t="shared" si="5"/>
        <v>1.0669626455594294</v>
      </c>
      <c r="S26" s="246">
        <f t="shared" si="5"/>
        <v>0</v>
      </c>
      <c r="T26" s="246">
        <f t="shared" si="5"/>
        <v>2.4873498080244434</v>
      </c>
      <c r="U26" s="246">
        <f t="shared" si="5"/>
        <v>100</v>
      </c>
    </row>
    <row r="27" spans="12:21">
      <c r="L27" s="247" t="str">
        <f>L20</f>
        <v>２</v>
      </c>
      <c r="M27" s="246">
        <f t="shared" ref="M27:U27" si="6">M20/$U20%</f>
        <v>1.221734995114325</v>
      </c>
      <c r="N27" s="246">
        <f t="shared" si="6"/>
        <v>70.032451702456854</v>
      </c>
      <c r="O27" s="246">
        <f t="shared" si="6"/>
        <v>25.97766639040432</v>
      </c>
      <c r="P27" s="246">
        <f t="shared" si="6"/>
        <v>0</v>
      </c>
      <c r="Q27" s="246">
        <f t="shared" si="6"/>
        <v>0</v>
      </c>
      <c r="R27" s="246">
        <f t="shared" si="6"/>
        <v>1.1555207384717996</v>
      </c>
      <c r="S27" s="246">
        <f t="shared" si="6"/>
        <v>0</v>
      </c>
      <c r="T27" s="246">
        <f t="shared" si="6"/>
        <v>1.6126261735527156</v>
      </c>
      <c r="U27" s="246">
        <f t="shared" si="6"/>
        <v>100</v>
      </c>
    </row>
    <row r="28" spans="12:21">
      <c r="L28" s="247" t="str">
        <f>L21</f>
        <v>元</v>
      </c>
      <c r="M28" s="246">
        <f t="shared" ref="M28:U28" si="7">M21/$U21%</f>
        <v>1.0968285500958623</v>
      </c>
      <c r="N28" s="246">
        <f t="shared" si="7"/>
        <v>68.624700658579997</v>
      </c>
      <c r="O28" s="246">
        <f t="shared" si="7"/>
        <v>27.686905721363246</v>
      </c>
      <c r="P28" s="246">
        <f t="shared" si="7"/>
        <v>0</v>
      </c>
      <c r="Q28" s="246">
        <f t="shared" si="7"/>
        <v>0</v>
      </c>
      <c r="R28" s="246">
        <f t="shared" si="7"/>
        <v>1.1815630137033775</v>
      </c>
      <c r="S28" s="246">
        <f t="shared" si="7"/>
        <v>0</v>
      </c>
      <c r="T28" s="246">
        <f t="shared" si="7"/>
        <v>1.4100020562575111</v>
      </c>
      <c r="U28" s="246">
        <f t="shared" si="7"/>
        <v>100</v>
      </c>
    </row>
    <row r="29" spans="12:21">
      <c r="L29" s="247">
        <f>L22</f>
        <v>30</v>
      </c>
      <c r="M29" s="246">
        <f t="shared" ref="M29:U29" si="8">M22/$U22%</f>
        <v>1.0684807624803421</v>
      </c>
      <c r="N29" s="246">
        <f t="shared" si="8"/>
        <v>68.485652282658108</v>
      </c>
      <c r="O29" s="246">
        <f t="shared" si="8"/>
        <v>26.517190299825653</v>
      </c>
      <c r="P29" s="246">
        <f t="shared" si="8"/>
        <v>0</v>
      </c>
      <c r="Q29" s="246">
        <f t="shared" si="8"/>
        <v>0</v>
      </c>
      <c r="R29" s="246">
        <f t="shared" si="8"/>
        <v>1.1938727086832936</v>
      </c>
      <c r="S29" s="246">
        <f t="shared" si="8"/>
        <v>0</v>
      </c>
      <c r="T29" s="246">
        <f t="shared" si="8"/>
        <v>2.7348039463526006</v>
      </c>
      <c r="U29" s="246">
        <f t="shared" si="8"/>
        <v>100</v>
      </c>
    </row>
    <row r="30" spans="12:21">
      <c r="L30" s="247">
        <f>L23</f>
        <v>29</v>
      </c>
      <c r="M30" s="246">
        <f t="shared" ref="M30:U30" si="9">M23/$U23%</f>
        <v>1.0320352354400981</v>
      </c>
      <c r="N30" s="246">
        <f t="shared" si="9"/>
        <v>59.232499938384585</v>
      </c>
      <c r="O30" s="246">
        <f t="shared" si="9"/>
        <v>0</v>
      </c>
      <c r="P30" s="246">
        <f t="shared" si="9"/>
        <v>4.1768351188928694</v>
      </c>
      <c r="Q30" s="246">
        <f t="shared" si="9"/>
        <v>20.812988109845698</v>
      </c>
      <c r="R30" s="246">
        <f t="shared" si="9"/>
        <v>1.0380134850851916</v>
      </c>
      <c r="S30" s="246">
        <f t="shared" si="9"/>
        <v>11.165678981708192</v>
      </c>
      <c r="T30" s="246">
        <f t="shared" si="9"/>
        <v>2.5419491306433621</v>
      </c>
      <c r="U30" s="246">
        <f t="shared" si="9"/>
        <v>100</v>
      </c>
    </row>
  </sheetData>
  <phoneticPr fontId="2"/>
  <pageMargins left="1.0629921259842521" right="0.78740157480314965" top="0.78740157480314965" bottom="0.78740157480314965" header="0.51181102362204722" footer="0.51181102362204722"/>
  <pageSetup paperSize="9" scale="92" orientation="portrait" r:id="rId1"/>
  <headerFooter alignWithMargins="0"/>
  <colBreaks count="1" manualBreakCount="1">
    <brk id="14"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47"/>
  <sheetViews>
    <sheetView view="pageBreakPreview" zoomScale="136" zoomScaleNormal="100" zoomScaleSheetLayoutView="136" workbookViewId="0">
      <selection activeCell="K9" sqref="K9"/>
    </sheetView>
  </sheetViews>
  <sheetFormatPr defaultColWidth="9" defaultRowHeight="13"/>
  <cols>
    <col min="1" max="1" width="2.7265625" style="456" customWidth="1"/>
    <col min="2" max="2" width="3.453125" style="456" customWidth="1"/>
    <col min="3" max="3" width="11.6328125" style="456" customWidth="1"/>
    <col min="4" max="4" width="5.6328125" style="456" customWidth="1"/>
    <col min="5" max="5" width="11.6328125" style="456" customWidth="1"/>
    <col min="6" max="6" width="5.6328125" style="456" customWidth="1"/>
    <col min="7" max="7" width="10.08984375" style="456" customWidth="1"/>
    <col min="8" max="9" width="5.6328125" style="456" customWidth="1"/>
    <col min="10" max="10" width="10.6328125" style="456" customWidth="1"/>
    <col min="11" max="11" width="5.6328125" style="456" customWidth="1"/>
    <col min="12" max="12" width="94.08984375" style="456" hidden="1" customWidth="1"/>
    <col min="13" max="13" width="1.26953125" style="456" hidden="1" customWidth="1"/>
    <col min="14" max="14" width="12.7265625" style="456" hidden="1" customWidth="1"/>
    <col min="15" max="15" width="13.453125" style="456" hidden="1" customWidth="1"/>
    <col min="16" max="16" width="12.453125" style="456" hidden="1" customWidth="1"/>
    <col min="17" max="17" width="17.90625" style="456" hidden="1" customWidth="1"/>
    <col min="18" max="18" width="15.7265625" style="456" hidden="1" customWidth="1"/>
    <col min="19" max="19" width="17.90625" style="456" hidden="1" customWidth="1"/>
    <col min="20" max="20" width="10.26953125" style="456" hidden="1" customWidth="1"/>
    <col min="21" max="21" width="15" style="456" hidden="1" customWidth="1"/>
    <col min="22" max="22" width="11.6328125" style="456" hidden="1" customWidth="1"/>
    <col min="23" max="23" width="10.90625" style="456" hidden="1" customWidth="1"/>
    <col min="24" max="24" width="12.90625" style="456" hidden="1" customWidth="1"/>
    <col min="25" max="25" width="13.7265625" style="456" hidden="1" customWidth="1"/>
    <col min="26" max="16384" width="9" style="456"/>
  </cols>
  <sheetData>
    <row r="1" spans="1:25">
      <c r="N1" s="456" t="s">
        <v>380</v>
      </c>
    </row>
    <row r="2" spans="1:25" s="622" customFormat="1" ht="19">
      <c r="A2" s="245" t="s">
        <v>501</v>
      </c>
      <c r="B2" s="244"/>
      <c r="C2" s="244"/>
      <c r="D2" s="244"/>
      <c r="E2" s="244"/>
      <c r="F2" s="244"/>
      <c r="G2" s="244"/>
      <c r="H2" s="244"/>
      <c r="I2" s="244"/>
      <c r="J2" s="244"/>
      <c r="S2" s="229"/>
      <c r="U2" s="895" t="s">
        <v>396</v>
      </c>
    </row>
    <row r="3" spans="1:25" ht="13.5" customHeight="1">
      <c r="J3" s="242" t="s">
        <v>378</v>
      </c>
      <c r="N3" s="235" t="s">
        <v>377</v>
      </c>
      <c r="O3" s="234" t="s">
        <v>395</v>
      </c>
      <c r="P3" s="234" t="s">
        <v>287</v>
      </c>
      <c r="Q3" s="234" t="s">
        <v>375</v>
      </c>
      <c r="R3" s="234" t="s">
        <v>374</v>
      </c>
      <c r="S3" s="234" t="s">
        <v>373</v>
      </c>
      <c r="T3" s="234"/>
      <c r="U3" s="896"/>
      <c r="V3" s="234"/>
      <c r="W3" s="234" t="s">
        <v>370</v>
      </c>
      <c r="X3" s="229"/>
    </row>
    <row r="4" spans="1:25">
      <c r="N4" s="219">
        <v>197030217</v>
      </c>
      <c r="O4" s="233">
        <v>51376780</v>
      </c>
      <c r="P4" s="241">
        <v>53801311</v>
      </c>
      <c r="Q4" s="233">
        <v>66484241</v>
      </c>
      <c r="R4" s="233">
        <v>248807</v>
      </c>
      <c r="S4" s="233">
        <v>0</v>
      </c>
      <c r="T4" s="233"/>
      <c r="U4" s="233">
        <v>11405057</v>
      </c>
      <c r="V4" s="233"/>
      <c r="W4" s="233">
        <f>N4-SUM(O4:U4)</f>
        <v>13714021</v>
      </c>
      <c r="X4" s="229">
        <f>SUM(O4:W4)</f>
        <v>197030217</v>
      </c>
      <c r="Y4" s="439"/>
    </row>
    <row r="5" spans="1:25">
      <c r="N5" s="229"/>
      <c r="O5" s="239">
        <f>ROUND(O4/N4*100,1)</f>
        <v>26.1</v>
      </c>
      <c r="P5" s="239">
        <f>ROUND(P4/N4*100,1)</f>
        <v>27.3</v>
      </c>
      <c r="Q5" s="239">
        <f>ROUND(Q4/N4*100,1)</f>
        <v>33.700000000000003</v>
      </c>
      <c r="R5" s="239">
        <f>ROUND(R4/N4*100,1)</f>
        <v>0.1</v>
      </c>
      <c r="S5" s="239">
        <f>ROUND(S4/N4*100,1)</f>
        <v>0</v>
      </c>
      <c r="T5" s="240">
        <f>ROUND(T4/N4*100,1)</f>
        <v>0</v>
      </c>
      <c r="U5" s="239">
        <f>ROUND(U4/N4*100,1)</f>
        <v>5.8</v>
      </c>
      <c r="V5" s="239">
        <f>ROUND(V4/N4*100,1)</f>
        <v>0</v>
      </c>
      <c r="W5" s="239">
        <f>ROUND(W4/N4*100,1)</f>
        <v>7</v>
      </c>
      <c r="X5" s="232">
        <f>SUM(O5:W5)</f>
        <v>100</v>
      </c>
    </row>
    <row r="6" spans="1:25">
      <c r="N6" s="229"/>
      <c r="O6" s="232">
        <f t="shared" ref="O6:W6" si="0">O5</f>
        <v>26.1</v>
      </c>
      <c r="P6" s="232">
        <f t="shared" si="0"/>
        <v>27.3</v>
      </c>
      <c r="Q6" s="232">
        <f t="shared" si="0"/>
        <v>33.700000000000003</v>
      </c>
      <c r="R6" s="232">
        <f t="shared" si="0"/>
        <v>0.1</v>
      </c>
      <c r="S6" s="232">
        <f t="shared" si="0"/>
        <v>0</v>
      </c>
      <c r="T6" s="232">
        <f t="shared" si="0"/>
        <v>0</v>
      </c>
      <c r="U6" s="232">
        <f t="shared" si="0"/>
        <v>5.8</v>
      </c>
      <c r="V6" s="232">
        <f t="shared" si="0"/>
        <v>0</v>
      </c>
      <c r="W6" s="238">
        <f t="shared" si="0"/>
        <v>7</v>
      </c>
      <c r="X6" s="232">
        <f>SUM(O6:W6)</f>
        <v>100</v>
      </c>
      <c r="Y6" s="237"/>
    </row>
    <row r="7" spans="1:25">
      <c r="N7" s="229">
        <f t="shared" ref="N7:S7" si="1">ROUND(N4/1000,)</f>
        <v>197030</v>
      </c>
      <c r="O7" s="229">
        <f t="shared" si="1"/>
        <v>51377</v>
      </c>
      <c r="P7" s="229">
        <f t="shared" si="1"/>
        <v>53801</v>
      </c>
      <c r="Q7" s="229">
        <f t="shared" si="1"/>
        <v>66484</v>
      </c>
      <c r="R7" s="229">
        <f t="shared" si="1"/>
        <v>249</v>
      </c>
      <c r="S7" s="229">
        <f t="shared" si="1"/>
        <v>0</v>
      </c>
      <c r="T7" s="229"/>
      <c r="U7" s="229">
        <f>ROUND(U4/1000,)</f>
        <v>11405</v>
      </c>
      <c r="V7" s="229"/>
      <c r="W7" s="229">
        <f>ROUND(W4/1000,)</f>
        <v>13714</v>
      </c>
      <c r="X7" s="229">
        <f>SUM(O7:W7)</f>
        <v>197030</v>
      </c>
      <c r="Y7" s="236"/>
    </row>
    <row r="8" spans="1:25">
      <c r="N8" s="622"/>
      <c r="O8" s="622"/>
      <c r="P8" s="622"/>
      <c r="Q8" s="622"/>
      <c r="R8" s="622"/>
      <c r="S8" s="622"/>
      <c r="T8" s="622"/>
      <c r="U8" s="622"/>
      <c r="V8" s="229"/>
      <c r="W8" s="229"/>
      <c r="X8" s="229"/>
    </row>
    <row r="9" spans="1:25" ht="26">
      <c r="N9" s="235" t="s">
        <v>369</v>
      </c>
      <c r="O9" s="234" t="s">
        <v>368</v>
      </c>
      <c r="P9" s="234" t="s">
        <v>382</v>
      </c>
      <c r="Q9" s="234" t="s">
        <v>394</v>
      </c>
      <c r="R9" s="234" t="s">
        <v>365</v>
      </c>
      <c r="S9" s="234" t="s">
        <v>364</v>
      </c>
      <c r="T9" s="234" t="s">
        <v>363</v>
      </c>
      <c r="U9" s="229"/>
      <c r="V9" s="229"/>
      <c r="W9" s="229"/>
    </row>
    <row r="10" spans="1:25">
      <c r="N10" s="219">
        <v>185525244</v>
      </c>
      <c r="O10" s="233">
        <v>145927718</v>
      </c>
      <c r="P10" s="233">
        <v>25622483</v>
      </c>
      <c r="Q10" s="233">
        <v>49042</v>
      </c>
      <c r="R10" s="233">
        <v>9333485</v>
      </c>
      <c r="S10" s="233">
        <v>3584</v>
      </c>
      <c r="T10" s="233">
        <f>N10-SUM(O10:S10)</f>
        <v>4588932</v>
      </c>
      <c r="U10" s="229">
        <f>SUM(O10:T10)</f>
        <v>185525244</v>
      </c>
      <c r="V10" s="229"/>
      <c r="W10" s="229"/>
    </row>
    <row r="11" spans="1:25">
      <c r="N11" s="229"/>
      <c r="O11" s="232">
        <f>ROUND(O10/N10*100,1)</f>
        <v>78.7</v>
      </c>
      <c r="P11" s="232">
        <f>ROUND(P10/N10*100,1)</f>
        <v>13.8</v>
      </c>
      <c r="Q11" s="232">
        <f>ROUND(Q10/N10*100,1)</f>
        <v>0</v>
      </c>
      <c r="R11" s="232">
        <f>ROUND(R10/N10*100,1)</f>
        <v>5</v>
      </c>
      <c r="S11" s="232">
        <f>ROUND(S10/N10*100,1)</f>
        <v>0</v>
      </c>
      <c r="T11" s="232">
        <f>ROUND(T10/N10*100,1)</f>
        <v>2.5</v>
      </c>
      <c r="U11" s="232">
        <f>SUM(O11:T11)</f>
        <v>100</v>
      </c>
      <c r="V11" s="622"/>
      <c r="W11" s="622"/>
    </row>
    <row r="12" spans="1:25">
      <c r="N12" s="230">
        <f t="shared" ref="N12:T12" si="2">ROUND(N10/1000,)</f>
        <v>185525</v>
      </c>
      <c r="O12" s="230">
        <f t="shared" si="2"/>
        <v>145928</v>
      </c>
      <c r="P12" s="230">
        <f t="shared" si="2"/>
        <v>25622</v>
      </c>
      <c r="Q12" s="230">
        <f t="shared" si="2"/>
        <v>49</v>
      </c>
      <c r="R12" s="230">
        <f t="shared" si="2"/>
        <v>9333</v>
      </c>
      <c r="S12" s="230">
        <f t="shared" si="2"/>
        <v>4</v>
      </c>
      <c r="T12" s="230">
        <f t="shared" si="2"/>
        <v>4589</v>
      </c>
      <c r="U12" s="228">
        <f>SUM(O12:T12)</f>
        <v>185525</v>
      </c>
    </row>
    <row r="13" spans="1:25">
      <c r="O13" s="229"/>
      <c r="P13" s="229"/>
      <c r="Q13" s="229"/>
      <c r="R13" s="229"/>
      <c r="S13" s="229"/>
      <c r="T13" s="229"/>
      <c r="U13" s="229"/>
      <c r="V13" s="228"/>
    </row>
    <row r="18" spans="14:25">
      <c r="N18" s="227"/>
      <c r="O18" s="226"/>
      <c r="P18" s="226"/>
      <c r="Q18" s="226"/>
      <c r="R18" s="226"/>
      <c r="S18" s="226"/>
      <c r="T18" s="226"/>
      <c r="U18" s="226"/>
      <c r="V18" s="226"/>
      <c r="W18" s="226"/>
      <c r="X18" s="224"/>
    </row>
    <row r="19" spans="14:25">
      <c r="N19" s="217"/>
      <c r="O19" s="216"/>
      <c r="P19" s="216"/>
      <c r="Q19" s="225"/>
      <c r="R19" s="216"/>
      <c r="S19" s="216"/>
      <c r="T19" s="216"/>
      <c r="U19" s="216"/>
      <c r="V19" s="216"/>
      <c r="W19" s="225"/>
      <c r="X19" s="623"/>
    </row>
    <row r="20" spans="14:25">
      <c r="N20" s="224"/>
      <c r="O20" s="222"/>
      <c r="P20" s="223"/>
      <c r="Q20" s="222"/>
      <c r="R20" s="222"/>
      <c r="S20" s="222"/>
      <c r="T20" s="222"/>
      <c r="U20" s="222"/>
      <c r="V20" s="222"/>
      <c r="W20" s="222"/>
      <c r="X20" s="221"/>
      <c r="Y20" s="220"/>
    </row>
    <row r="21" spans="14:25">
      <c r="N21" s="219"/>
      <c r="O21" s="218"/>
      <c r="P21" s="216"/>
      <c r="Q21" s="216"/>
      <c r="R21" s="216"/>
      <c r="S21" s="216"/>
      <c r="T21" s="216"/>
      <c r="U21" s="217"/>
      <c r="V21" s="217"/>
      <c r="W21" s="216"/>
      <c r="X21" s="216"/>
      <c r="Y21" s="216"/>
    </row>
    <row r="24" spans="14:25" ht="40.5" customHeight="1"/>
    <row r="47" s="456" customFormat="1"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7" transitionEvaluation="1">
    <pageSetUpPr fitToPage="1"/>
  </sheetPr>
  <dimension ref="A1:S65"/>
  <sheetViews>
    <sheetView view="pageBreakPreview" topLeftCell="A7" zoomScale="70" zoomScaleNormal="75" zoomScaleSheetLayoutView="70" workbookViewId="0">
      <selection activeCell="M34" sqref="M1:T1048576"/>
    </sheetView>
  </sheetViews>
  <sheetFormatPr defaultColWidth="14.453125" defaultRowHeight="16.5"/>
  <cols>
    <col min="1" max="1" width="7.1796875" style="267" customWidth="1"/>
    <col min="2" max="2" width="14.81640625" style="267" customWidth="1"/>
    <col min="3" max="3" width="19.7265625" style="267" bestFit="1" customWidth="1"/>
    <col min="4" max="4" width="9.90625" style="267" customWidth="1"/>
    <col min="5" max="5" width="14.81640625" style="267" customWidth="1"/>
    <col min="6" max="6" width="10.08984375" style="267" customWidth="1"/>
    <col min="7" max="7" width="14.81640625" style="267" customWidth="1"/>
    <col min="8" max="8" width="10.08984375" style="267" customWidth="1"/>
    <col min="9" max="10" width="13.7265625" style="267" customWidth="1"/>
    <col min="11" max="11" width="20" style="267" customWidth="1"/>
    <col min="12" max="12" width="10.453125" style="267" customWidth="1"/>
    <col min="13" max="13" width="154.81640625" style="267" hidden="1" customWidth="1"/>
    <col min="14" max="17" width="0" style="267" hidden="1" customWidth="1"/>
    <col min="18" max="18" width="22.7265625" style="267" hidden="1" customWidth="1"/>
    <col min="19" max="19" width="25.90625" style="267" hidden="1" customWidth="1"/>
    <col min="20" max="20" width="0" style="267" hidden="1" customWidth="1"/>
    <col min="21" max="16384" width="14.453125" style="267"/>
  </cols>
  <sheetData>
    <row r="1" spans="1:11" ht="15" customHeight="1">
      <c r="A1" s="311"/>
      <c r="B1" s="311"/>
      <c r="C1" s="311"/>
      <c r="D1" s="311"/>
      <c r="E1" s="311"/>
      <c r="F1" s="311"/>
      <c r="G1" s="311"/>
      <c r="H1" s="311"/>
      <c r="I1" s="311"/>
      <c r="J1" s="311"/>
      <c r="K1" s="311"/>
    </row>
    <row r="2" spans="1:11" ht="30" customHeight="1">
      <c r="A2" s="316" t="s">
        <v>435</v>
      </c>
      <c r="B2" s="311"/>
      <c r="C2" s="311"/>
      <c r="D2" s="311"/>
      <c r="E2" s="311"/>
      <c r="F2" s="311"/>
      <c r="G2" s="311"/>
      <c r="H2" s="311"/>
      <c r="I2" s="311"/>
      <c r="J2" s="311"/>
      <c r="K2" s="311"/>
    </row>
    <row r="3" spans="1:11" ht="27.75" customHeight="1">
      <c r="A3" s="311"/>
      <c r="B3" s="311"/>
      <c r="C3" s="311"/>
      <c r="D3" s="311"/>
      <c r="E3" s="311"/>
      <c r="F3" s="311"/>
      <c r="G3" s="311"/>
      <c r="H3" s="311"/>
      <c r="I3" s="311"/>
      <c r="J3" s="311"/>
      <c r="K3" s="311"/>
    </row>
    <row r="4" spans="1:11" ht="28.5" customHeight="1">
      <c r="A4" s="314" t="s">
        <v>434</v>
      </c>
      <c r="B4" s="897" t="s">
        <v>502</v>
      </c>
      <c r="C4" s="897"/>
      <c r="D4" s="897"/>
      <c r="E4" s="897"/>
      <c r="F4" s="897"/>
      <c r="G4" s="897"/>
      <c r="H4" s="897"/>
      <c r="I4" s="897"/>
      <c r="J4" s="897"/>
      <c r="K4" s="897"/>
    </row>
    <row r="5" spans="1:11" ht="22.5" customHeight="1">
      <c r="A5" s="315"/>
      <c r="B5" s="897"/>
      <c r="C5" s="897"/>
      <c r="D5" s="897"/>
      <c r="E5" s="897"/>
      <c r="F5" s="897"/>
      <c r="G5" s="897"/>
      <c r="H5" s="897"/>
      <c r="I5" s="897"/>
      <c r="J5" s="897"/>
      <c r="K5" s="897"/>
    </row>
    <row r="6" spans="1:11" ht="24.5">
      <c r="A6" s="315"/>
      <c r="B6" s="897"/>
      <c r="C6" s="897"/>
      <c r="D6" s="897"/>
      <c r="E6" s="897"/>
      <c r="F6" s="897"/>
      <c r="G6" s="897"/>
      <c r="H6" s="897"/>
      <c r="I6" s="897"/>
      <c r="J6" s="897"/>
      <c r="K6" s="897"/>
    </row>
    <row r="7" spans="1:11" ht="20.149999999999999" customHeight="1">
      <c r="A7" s="314"/>
      <c r="B7" s="897"/>
      <c r="C7" s="897"/>
      <c r="D7" s="897"/>
      <c r="E7" s="897"/>
      <c r="F7" s="897"/>
      <c r="G7" s="897"/>
      <c r="H7" s="897"/>
      <c r="I7" s="897"/>
      <c r="J7" s="897"/>
      <c r="K7" s="897"/>
    </row>
    <row r="8" spans="1:11" ht="23.25" customHeight="1">
      <c r="A8" s="314" t="s">
        <v>433</v>
      </c>
      <c r="B8" s="897" t="s">
        <v>503</v>
      </c>
      <c r="C8" s="897"/>
      <c r="D8" s="897"/>
      <c r="E8" s="897"/>
      <c r="F8" s="897"/>
      <c r="G8" s="897"/>
      <c r="H8" s="897"/>
      <c r="I8" s="897"/>
      <c r="J8" s="897"/>
      <c r="K8" s="897"/>
    </row>
    <row r="9" spans="1:11" ht="23.25" customHeight="1">
      <c r="A9" s="314"/>
      <c r="B9" s="897"/>
      <c r="C9" s="897"/>
      <c r="D9" s="897"/>
      <c r="E9" s="897"/>
      <c r="F9" s="897"/>
      <c r="G9" s="897"/>
      <c r="H9" s="897"/>
      <c r="I9" s="897"/>
      <c r="J9" s="897"/>
      <c r="K9" s="897"/>
    </row>
    <row r="10" spans="1:11" ht="22.5" customHeight="1">
      <c r="A10" s="314"/>
      <c r="B10" s="897"/>
      <c r="C10" s="897"/>
      <c r="D10" s="897"/>
      <c r="E10" s="897"/>
      <c r="F10" s="897"/>
      <c r="G10" s="897"/>
      <c r="H10" s="897"/>
      <c r="I10" s="897"/>
      <c r="J10" s="897"/>
      <c r="K10" s="897"/>
    </row>
    <row r="11" spans="1:11" ht="27.75" customHeight="1">
      <c r="A11" s="314"/>
      <c r="B11" s="897"/>
      <c r="C11" s="897"/>
      <c r="D11" s="897"/>
      <c r="E11" s="897"/>
      <c r="F11" s="897"/>
      <c r="G11" s="897"/>
      <c r="H11" s="897"/>
      <c r="I11" s="897"/>
      <c r="J11" s="897"/>
      <c r="K11" s="897"/>
    </row>
    <row r="12" spans="1:11" ht="21.75" customHeight="1">
      <c r="A12" s="311" t="s">
        <v>432</v>
      </c>
      <c r="B12" s="897"/>
      <c r="C12" s="897"/>
      <c r="D12" s="897"/>
      <c r="E12" s="897"/>
      <c r="F12" s="897"/>
      <c r="G12" s="897"/>
      <c r="H12" s="897"/>
      <c r="I12" s="897"/>
      <c r="J12" s="897"/>
      <c r="K12" s="897"/>
    </row>
    <row r="13" spans="1:11" ht="21.75" customHeight="1">
      <c r="A13" s="312"/>
      <c r="B13" s="312"/>
      <c r="C13" s="312"/>
      <c r="D13" s="312"/>
      <c r="E13" s="312"/>
      <c r="F13" s="312"/>
      <c r="G13" s="312"/>
      <c r="H13" s="312"/>
      <c r="I13" s="312"/>
      <c r="J13" s="312"/>
      <c r="K13" s="312"/>
    </row>
    <row r="14" spans="1:11" ht="30" customHeight="1" thickBot="1">
      <c r="A14" s="313" t="s">
        <v>504</v>
      </c>
      <c r="B14" s="312"/>
      <c r="C14" s="311"/>
      <c r="D14" s="311"/>
      <c r="E14" s="311"/>
      <c r="F14" s="311"/>
      <c r="G14" s="311"/>
      <c r="H14" s="311"/>
      <c r="I14" s="311"/>
      <c r="J14" s="311"/>
      <c r="K14" s="311"/>
    </row>
    <row r="15" spans="1:11" ht="18" customHeight="1">
      <c r="A15" s="307"/>
      <c r="B15" s="310"/>
      <c r="C15" s="309"/>
      <c r="D15" s="308"/>
      <c r="E15" s="309"/>
      <c r="F15" s="308"/>
      <c r="G15" s="309"/>
      <c r="H15" s="308"/>
      <c r="I15" s="309"/>
      <c r="J15" s="308"/>
      <c r="K15" s="307"/>
    </row>
    <row r="16" spans="1:11" ht="18" customHeight="1">
      <c r="A16" s="293"/>
      <c r="B16" s="279"/>
      <c r="C16" s="305" t="s">
        <v>431</v>
      </c>
      <c r="D16" s="304"/>
      <c r="E16" s="899" t="s">
        <v>430</v>
      </c>
      <c r="F16" s="900"/>
      <c r="G16" s="899" t="s">
        <v>429</v>
      </c>
      <c r="H16" s="900"/>
      <c r="I16" s="305" t="s">
        <v>428</v>
      </c>
      <c r="J16" s="304"/>
      <c r="K16" s="293" t="s">
        <v>288</v>
      </c>
    </row>
    <row r="17" spans="1:11" ht="18" customHeight="1">
      <c r="A17" s="293"/>
      <c r="B17" s="300"/>
      <c r="C17" s="305" t="s">
        <v>427</v>
      </c>
      <c r="D17" s="304"/>
      <c r="E17" s="305" t="s">
        <v>427</v>
      </c>
      <c r="F17" s="304"/>
      <c r="G17" s="305" t="s">
        <v>427</v>
      </c>
      <c r="H17" s="304"/>
      <c r="I17" s="300"/>
      <c r="J17" s="306"/>
      <c r="K17" s="297"/>
    </row>
    <row r="18" spans="1:11" ht="18" customHeight="1" thickBot="1">
      <c r="A18" s="293" t="s">
        <v>20</v>
      </c>
      <c r="B18" s="279" t="s">
        <v>426</v>
      </c>
      <c r="C18" s="305"/>
      <c r="D18" s="304"/>
      <c r="E18" s="305"/>
      <c r="F18" s="304"/>
      <c r="G18" s="305"/>
      <c r="H18" s="304"/>
      <c r="I18" s="303"/>
      <c r="J18" s="302"/>
      <c r="K18" s="301" t="s">
        <v>425</v>
      </c>
    </row>
    <row r="19" spans="1:11" ht="18" customHeight="1">
      <c r="A19" s="293"/>
      <c r="B19" s="297"/>
      <c r="C19" s="300"/>
      <c r="D19" s="299"/>
      <c r="E19" s="300"/>
      <c r="F19" s="299"/>
      <c r="G19" s="300"/>
      <c r="H19" s="299"/>
      <c r="I19" s="298"/>
      <c r="J19" s="270"/>
      <c r="K19" s="293"/>
    </row>
    <row r="20" spans="1:11" ht="18" customHeight="1">
      <c r="A20" s="293"/>
      <c r="B20" s="297"/>
      <c r="C20" s="279"/>
      <c r="D20" s="296" t="s">
        <v>252</v>
      </c>
      <c r="E20" s="279"/>
      <c r="F20" s="296" t="s">
        <v>252</v>
      </c>
      <c r="G20" s="279"/>
      <c r="H20" s="296" t="s">
        <v>252</v>
      </c>
      <c r="I20" s="295" t="s">
        <v>424</v>
      </c>
      <c r="J20" s="294" t="s">
        <v>423</v>
      </c>
      <c r="K20" s="293" t="s">
        <v>422</v>
      </c>
    </row>
    <row r="21" spans="1:11" ht="18" customHeight="1" thickBot="1">
      <c r="A21" s="288"/>
      <c r="B21" s="292"/>
      <c r="C21" s="291"/>
      <c r="D21" s="290"/>
      <c r="E21" s="291"/>
      <c r="F21" s="290"/>
      <c r="G21" s="291"/>
      <c r="H21" s="290"/>
      <c r="I21" s="289"/>
      <c r="J21" s="270"/>
      <c r="K21" s="288"/>
    </row>
    <row r="22" spans="1:11" ht="18" customHeight="1">
      <c r="A22" s="281"/>
      <c r="B22" s="280"/>
      <c r="C22" s="286" t="s">
        <v>250</v>
      </c>
      <c r="D22" s="287" t="s">
        <v>421</v>
      </c>
      <c r="E22" s="286" t="s">
        <v>420</v>
      </c>
      <c r="F22" s="284" t="s">
        <v>419</v>
      </c>
      <c r="G22" s="286" t="s">
        <v>420</v>
      </c>
      <c r="H22" s="284" t="s">
        <v>419</v>
      </c>
      <c r="I22" s="285" t="s">
        <v>419</v>
      </c>
      <c r="J22" s="284" t="s">
        <v>419</v>
      </c>
      <c r="K22" s="283" t="s">
        <v>250</v>
      </c>
    </row>
    <row r="23" spans="1:11" ht="28.5" customHeight="1">
      <c r="A23" s="282"/>
      <c r="B23" s="279" t="s">
        <v>410</v>
      </c>
      <c r="C23" s="624">
        <v>45675884</v>
      </c>
      <c r="D23" s="278">
        <v>99.1</v>
      </c>
      <c r="E23" s="624">
        <v>153561</v>
      </c>
      <c r="F23" s="278">
        <v>102.2</v>
      </c>
      <c r="G23" s="624">
        <v>93597</v>
      </c>
      <c r="H23" s="277">
        <v>104.1</v>
      </c>
      <c r="I23" s="625">
        <v>94.8</v>
      </c>
      <c r="J23" s="626">
        <v>23.41</v>
      </c>
      <c r="K23" s="297">
        <v>7973603</v>
      </c>
    </row>
    <row r="24" spans="1:11" ht="28.5" customHeight="1">
      <c r="A24" s="282" t="s">
        <v>418</v>
      </c>
      <c r="B24" s="279" t="s">
        <v>407</v>
      </c>
      <c r="C24" s="624">
        <v>4919849</v>
      </c>
      <c r="D24" s="278">
        <v>98.4</v>
      </c>
      <c r="E24" s="624">
        <v>265608</v>
      </c>
      <c r="F24" s="278">
        <v>99.3</v>
      </c>
      <c r="G24" s="624">
        <v>127666</v>
      </c>
      <c r="H24" s="277">
        <v>100.5</v>
      </c>
      <c r="I24" s="625">
        <v>100</v>
      </c>
      <c r="J24" s="627" t="s">
        <v>136</v>
      </c>
      <c r="K24" s="297">
        <v>0</v>
      </c>
    </row>
    <row r="25" spans="1:11" ht="28.5" customHeight="1" thickBot="1">
      <c r="A25" s="276"/>
      <c r="B25" s="275" t="s">
        <v>14</v>
      </c>
      <c r="C25" s="274">
        <v>50595733</v>
      </c>
      <c r="D25" s="273">
        <v>99.1</v>
      </c>
      <c r="E25" s="274">
        <v>160130</v>
      </c>
      <c r="F25" s="273">
        <v>102</v>
      </c>
      <c r="G25" s="274">
        <v>96091</v>
      </c>
      <c r="H25" s="272">
        <v>103.8</v>
      </c>
      <c r="I25" s="628">
        <v>95.31</v>
      </c>
      <c r="J25" s="629">
        <v>23.41</v>
      </c>
      <c r="K25" s="292">
        <v>7973603</v>
      </c>
    </row>
    <row r="26" spans="1:11" ht="28.5" customHeight="1">
      <c r="A26" s="282"/>
      <c r="B26" s="279" t="s">
        <v>410</v>
      </c>
      <c r="C26" s="630">
        <v>43979680</v>
      </c>
      <c r="D26" s="278">
        <v>96.3</v>
      </c>
      <c r="E26" s="630">
        <v>151959.56146321743</v>
      </c>
      <c r="F26" s="278">
        <v>99</v>
      </c>
      <c r="G26" s="630">
        <v>94113.035755937744</v>
      </c>
      <c r="H26" s="277">
        <v>100.6</v>
      </c>
      <c r="I26" s="631">
        <v>95.116660024659936</v>
      </c>
      <c r="J26" s="632">
        <v>24.34</v>
      </c>
      <c r="K26" s="633">
        <v>7258958</v>
      </c>
    </row>
    <row r="27" spans="1:11" ht="28.5" customHeight="1">
      <c r="A27" s="282" t="s">
        <v>417</v>
      </c>
      <c r="B27" s="279" t="s">
        <v>407</v>
      </c>
      <c r="C27" s="624">
        <v>4888981</v>
      </c>
      <c r="D27" s="278">
        <v>99.4</v>
      </c>
      <c r="E27" s="624">
        <v>265114.73076297384</v>
      </c>
      <c r="F27" s="278">
        <v>99.8</v>
      </c>
      <c r="G27" s="624">
        <v>128616.77233505208</v>
      </c>
      <c r="H27" s="277">
        <v>100.7</v>
      </c>
      <c r="I27" s="625">
        <v>100</v>
      </c>
      <c r="J27" s="627" t="s">
        <v>136</v>
      </c>
      <c r="K27" s="297">
        <v>0</v>
      </c>
    </row>
    <row r="28" spans="1:11" ht="28.5" customHeight="1" thickBot="1">
      <c r="A28" s="276"/>
      <c r="B28" s="275" t="s">
        <v>14</v>
      </c>
      <c r="C28" s="274">
        <v>48868661</v>
      </c>
      <c r="D28" s="273">
        <v>96.6</v>
      </c>
      <c r="E28" s="274">
        <v>158737.66850301114</v>
      </c>
      <c r="F28" s="273">
        <v>99.1</v>
      </c>
      <c r="G28" s="274">
        <v>96708.536884621397</v>
      </c>
      <c r="H28" s="272">
        <v>100.6</v>
      </c>
      <c r="I28" s="628">
        <v>95.605205333111527</v>
      </c>
      <c r="J28" s="629">
        <v>24.34</v>
      </c>
      <c r="K28" s="292">
        <v>7258958</v>
      </c>
    </row>
    <row r="29" spans="1:11" ht="28.5" customHeight="1">
      <c r="A29" s="281"/>
      <c r="B29" s="280" t="s">
        <v>410</v>
      </c>
      <c r="C29" s="630">
        <v>43237847</v>
      </c>
      <c r="D29" s="278">
        <v>98.3</v>
      </c>
      <c r="E29" s="630">
        <v>153313</v>
      </c>
      <c r="F29" s="278">
        <v>100.9</v>
      </c>
      <c r="G29" s="630">
        <v>96345</v>
      </c>
      <c r="H29" s="277">
        <v>102.4</v>
      </c>
      <c r="I29" s="631">
        <v>95.15</v>
      </c>
      <c r="J29" s="632">
        <v>24.16</v>
      </c>
      <c r="K29" s="633">
        <v>6617067</v>
      </c>
    </row>
    <row r="30" spans="1:11" ht="28.5" customHeight="1">
      <c r="A30" s="282" t="s">
        <v>399</v>
      </c>
      <c r="B30" s="279" t="s">
        <v>407</v>
      </c>
      <c r="C30" s="624">
        <v>4896105</v>
      </c>
      <c r="D30" s="278">
        <v>100.1</v>
      </c>
      <c r="E30" s="624">
        <v>266832</v>
      </c>
      <c r="F30" s="278">
        <v>100.6</v>
      </c>
      <c r="G30" s="624">
        <v>130396</v>
      </c>
      <c r="H30" s="277">
        <v>101.4</v>
      </c>
      <c r="I30" s="625">
        <v>100</v>
      </c>
      <c r="J30" s="627" t="s">
        <v>136</v>
      </c>
      <c r="K30" s="297">
        <v>0</v>
      </c>
    </row>
    <row r="31" spans="1:11" ht="28.5" customHeight="1" thickBot="1">
      <c r="A31" s="276"/>
      <c r="B31" s="275" t="s">
        <v>14</v>
      </c>
      <c r="C31" s="274">
        <v>48133952</v>
      </c>
      <c r="D31" s="273">
        <v>98.5</v>
      </c>
      <c r="E31" s="274">
        <v>160247</v>
      </c>
      <c r="F31" s="273">
        <v>101</v>
      </c>
      <c r="G31" s="274">
        <v>98974</v>
      </c>
      <c r="H31" s="272">
        <v>102.3</v>
      </c>
      <c r="I31" s="628">
        <v>95.64</v>
      </c>
      <c r="J31" s="629">
        <v>24.16</v>
      </c>
      <c r="K31" s="292">
        <v>6617067</v>
      </c>
    </row>
    <row r="32" spans="1:11" ht="28.5" customHeight="1">
      <c r="A32" s="281"/>
      <c r="B32" s="280" t="s">
        <v>410</v>
      </c>
      <c r="C32" s="630">
        <v>41755824</v>
      </c>
      <c r="D32" s="278">
        <v>96.6</v>
      </c>
      <c r="E32" s="630">
        <v>150146</v>
      </c>
      <c r="F32" s="278">
        <v>97.9</v>
      </c>
      <c r="G32" s="630">
        <v>95347</v>
      </c>
      <c r="H32" s="277">
        <v>99</v>
      </c>
      <c r="I32" s="631">
        <v>95.67</v>
      </c>
      <c r="J32" s="632">
        <v>26.45</v>
      </c>
      <c r="K32" s="633">
        <v>5852868</v>
      </c>
    </row>
    <row r="33" spans="1:19" ht="28.5" customHeight="1">
      <c r="A33" s="282" t="s">
        <v>392</v>
      </c>
      <c r="B33" s="279" t="s">
        <v>407</v>
      </c>
      <c r="C33" s="624">
        <v>5114036</v>
      </c>
      <c r="D33" s="278">
        <v>104.5</v>
      </c>
      <c r="E33" s="624">
        <v>278603</v>
      </c>
      <c r="F33" s="278">
        <v>104.4</v>
      </c>
      <c r="G33" s="624">
        <v>137301</v>
      </c>
      <c r="H33" s="277">
        <v>105.3</v>
      </c>
      <c r="I33" s="625">
        <v>100</v>
      </c>
      <c r="J33" s="627" t="s">
        <v>136</v>
      </c>
      <c r="K33" s="297">
        <v>0</v>
      </c>
      <c r="N33" s="267" t="s">
        <v>416</v>
      </c>
      <c r="R33" s="267" t="s">
        <v>415</v>
      </c>
    </row>
    <row r="34" spans="1:19" ht="28.5" customHeight="1" thickBot="1">
      <c r="A34" s="276"/>
      <c r="B34" s="275" t="s">
        <v>14</v>
      </c>
      <c r="C34" s="274">
        <v>46869860</v>
      </c>
      <c r="D34" s="273">
        <v>97.4</v>
      </c>
      <c r="E34" s="274">
        <v>158100</v>
      </c>
      <c r="F34" s="273">
        <v>98.7</v>
      </c>
      <c r="G34" s="274">
        <v>98635</v>
      </c>
      <c r="H34" s="272">
        <v>99.7</v>
      </c>
      <c r="I34" s="628">
        <v>96.14</v>
      </c>
      <c r="J34" s="629">
        <v>26.45</v>
      </c>
      <c r="K34" s="292">
        <v>5852868</v>
      </c>
      <c r="O34" s="267" t="s">
        <v>414</v>
      </c>
      <c r="P34" s="267" t="s">
        <v>413</v>
      </c>
      <c r="R34" s="267" t="s">
        <v>412</v>
      </c>
      <c r="S34" s="267" t="s">
        <v>411</v>
      </c>
    </row>
    <row r="35" spans="1:19" ht="28.5" customHeight="1">
      <c r="A35" s="281"/>
      <c r="B35" s="280" t="s">
        <v>410</v>
      </c>
      <c r="C35" s="630">
        <v>41341463</v>
      </c>
      <c r="D35" s="278">
        <f>ROUND(C35/C32*100,1)</f>
        <v>99</v>
      </c>
      <c r="E35" s="630">
        <f>C35*1000/O35</f>
        <v>149743.42043305974</v>
      </c>
      <c r="F35" s="278">
        <f>ROUND(E35/E32*100,1)</f>
        <v>99.7</v>
      </c>
      <c r="G35" s="630">
        <f>C35*1000/P35</f>
        <v>96087.965954360989</v>
      </c>
      <c r="H35" s="277">
        <f>ROUND(G35/G32*100,1)</f>
        <v>100.8</v>
      </c>
      <c r="I35" s="631">
        <v>96.04</v>
      </c>
      <c r="J35" s="632">
        <v>25.1</v>
      </c>
      <c r="K35" s="633">
        <v>5308443</v>
      </c>
      <c r="N35" s="267" t="s">
        <v>409</v>
      </c>
      <c r="O35" s="267">
        <v>276082</v>
      </c>
      <c r="P35" s="267">
        <v>430246</v>
      </c>
      <c r="R35" s="267">
        <v>39705431000</v>
      </c>
      <c r="S35" s="267">
        <v>13666</v>
      </c>
    </row>
    <row r="36" spans="1:19" ht="28.5" customHeight="1">
      <c r="A36" s="282" t="s">
        <v>408</v>
      </c>
      <c r="B36" s="279" t="s">
        <v>407</v>
      </c>
      <c r="C36" s="624">
        <v>5283688</v>
      </c>
      <c r="D36" s="278">
        <f>ROUND(C36/C33*100,1)</f>
        <v>103.3</v>
      </c>
      <c r="E36" s="624">
        <f>C36*1000/O36</f>
        <v>287453.78379848757</v>
      </c>
      <c r="F36" s="278">
        <f>ROUND(E36/E33*100,1)</f>
        <v>103.2</v>
      </c>
      <c r="G36" s="624">
        <f>C36*1000/P36</f>
        <v>142709.80985306829</v>
      </c>
      <c r="H36" s="277">
        <f>ROUND(G36/G33*100,1)</f>
        <v>103.9</v>
      </c>
      <c r="I36" s="625">
        <v>100</v>
      </c>
      <c r="J36" s="627" t="s">
        <v>136</v>
      </c>
      <c r="K36" s="297">
        <v>0</v>
      </c>
      <c r="N36" s="267" t="s">
        <v>406</v>
      </c>
      <c r="O36" s="267">
        <v>18381</v>
      </c>
      <c r="P36" s="267">
        <v>37024</v>
      </c>
      <c r="R36" s="267">
        <v>5283687700</v>
      </c>
    </row>
    <row r="37" spans="1:19" ht="28.5" customHeight="1" thickBot="1">
      <c r="A37" s="276"/>
      <c r="B37" s="275" t="s">
        <v>14</v>
      </c>
      <c r="C37" s="274">
        <f>SUM(C35:C36)</f>
        <v>46625151</v>
      </c>
      <c r="D37" s="273">
        <f>ROUND(C37/C34*100,1)</f>
        <v>99.5</v>
      </c>
      <c r="E37" s="274">
        <f>C37*1000/O37</f>
        <v>158339.59105218653</v>
      </c>
      <c r="F37" s="273">
        <f>ROUND(E37/E34*100,1)</f>
        <v>100.2</v>
      </c>
      <c r="G37" s="274">
        <f>C37*1000/P37</f>
        <v>99782.033941832342</v>
      </c>
      <c r="H37" s="272">
        <f>ROUND(G37/G34*100,1)</f>
        <v>101.2</v>
      </c>
      <c r="I37" s="628">
        <f>S37</f>
        <v>96.491124213195562</v>
      </c>
      <c r="J37" s="629">
        <v>25.1</v>
      </c>
      <c r="K37" s="292">
        <f>K35</f>
        <v>5308443</v>
      </c>
      <c r="N37" s="267" t="s">
        <v>196</v>
      </c>
      <c r="O37" s="267">
        <f>SUM(O35:O36)</f>
        <v>294463</v>
      </c>
      <c r="P37" s="267">
        <f>SUM(P35:P36)</f>
        <v>467270</v>
      </c>
      <c r="S37" s="271">
        <f>SUM(R35:S36)/1000/C37%</f>
        <v>96.491124213195562</v>
      </c>
    </row>
    <row r="40" spans="1:19" ht="19">
      <c r="N40" s="270" t="s">
        <v>405</v>
      </c>
    </row>
    <row r="41" spans="1:19">
      <c r="M41" s="634"/>
      <c r="N41" s="898" t="s">
        <v>404</v>
      </c>
      <c r="O41" s="898" t="s">
        <v>403</v>
      </c>
      <c r="P41" s="898" t="s">
        <v>402</v>
      </c>
      <c r="Q41" s="898" t="s">
        <v>401</v>
      </c>
      <c r="R41" s="898" t="s">
        <v>400</v>
      </c>
    </row>
    <row r="42" spans="1:19">
      <c r="M42" s="634"/>
      <c r="N42" s="898"/>
      <c r="O42" s="898"/>
      <c r="P42" s="898"/>
      <c r="Q42" s="898"/>
      <c r="R42" s="898"/>
    </row>
    <row r="43" spans="1:19">
      <c r="M43" s="634">
        <v>29</v>
      </c>
      <c r="N43" s="635">
        <v>153561</v>
      </c>
      <c r="O43" s="635">
        <v>93597</v>
      </c>
      <c r="P43" s="269">
        <v>95239</v>
      </c>
      <c r="Q43" s="268">
        <v>94.8</v>
      </c>
      <c r="R43" s="268">
        <v>92.45</v>
      </c>
    </row>
    <row r="44" spans="1:19">
      <c r="M44" s="634">
        <v>30</v>
      </c>
      <c r="N44" s="635">
        <v>151960</v>
      </c>
      <c r="O44" s="635">
        <v>94113.035755937744</v>
      </c>
      <c r="P44" s="269">
        <v>95391</v>
      </c>
      <c r="Q44" s="268">
        <v>95.116660024659936</v>
      </c>
      <c r="R44" s="268">
        <v>92.85</v>
      </c>
    </row>
    <row r="45" spans="1:19">
      <c r="M45" s="636" t="s">
        <v>399</v>
      </c>
      <c r="N45" s="635">
        <v>153313</v>
      </c>
      <c r="O45" s="635">
        <v>96345</v>
      </c>
      <c r="P45" s="269">
        <v>96829</v>
      </c>
      <c r="Q45" s="268">
        <v>95.15</v>
      </c>
      <c r="R45" s="268">
        <v>92.92</v>
      </c>
    </row>
    <row r="46" spans="1:19">
      <c r="M46" s="634">
        <v>2</v>
      </c>
      <c r="N46" s="635">
        <v>150146</v>
      </c>
      <c r="O46" s="635">
        <v>95347</v>
      </c>
      <c r="P46" s="269">
        <v>96625</v>
      </c>
      <c r="Q46" s="268">
        <v>95.67</v>
      </c>
      <c r="R46" s="268">
        <v>93.69</v>
      </c>
    </row>
    <row r="47" spans="1:19">
      <c r="M47" s="634">
        <v>3</v>
      </c>
      <c r="N47" s="635">
        <v>149743</v>
      </c>
      <c r="O47" s="635">
        <v>96088</v>
      </c>
      <c r="P47" s="269"/>
      <c r="Q47" s="268">
        <v>96.04</v>
      </c>
      <c r="R47" s="268"/>
    </row>
    <row r="50" spans="16:16">
      <c r="P50" s="267" t="s">
        <v>398</v>
      </c>
    </row>
    <row r="65" spans="7:7">
      <c r="G65" s="267" t="s">
        <v>397</v>
      </c>
    </row>
  </sheetData>
  <mergeCells count="9">
    <mergeCell ref="B8:K12"/>
    <mergeCell ref="B4:K7"/>
    <mergeCell ref="R41:R42"/>
    <mergeCell ref="E16:F16"/>
    <mergeCell ref="G16:H16"/>
    <mergeCell ref="N41:N42"/>
    <mergeCell ref="O41:O42"/>
    <mergeCell ref="P41:P42"/>
    <mergeCell ref="Q41:Q42"/>
  </mergeCells>
  <phoneticPr fontId="2"/>
  <printOptions horizontalCentered="1" gridLinesSet="0"/>
  <pageMargins left="0.59055118110236227" right="0.59055118110236227" top="0.78740157480314965" bottom="0.78740157480314965" header="0" footer="0"/>
  <pageSetup paperSize="9" scale="53"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64"/>
  <sheetViews>
    <sheetView view="pageBreakPreview" zoomScaleNormal="100" zoomScaleSheetLayoutView="100" workbookViewId="0">
      <selection activeCell="I11" sqref="I11"/>
    </sheetView>
  </sheetViews>
  <sheetFormatPr defaultRowHeight="17.25" customHeight="1"/>
  <cols>
    <col min="1" max="1" width="1" style="371" customWidth="1"/>
    <col min="2" max="2" width="4.36328125" style="371" customWidth="1"/>
    <col min="3" max="3" width="13.7265625" style="371" customWidth="1"/>
    <col min="4" max="4" width="7.453125" style="371" customWidth="1"/>
    <col min="5" max="5" width="13.7265625" style="371" customWidth="1"/>
    <col min="6" max="6" width="7.453125" style="371" customWidth="1"/>
    <col min="7" max="7" width="13.7265625" style="371" customWidth="1"/>
    <col min="8" max="8" width="7.453125" style="371" customWidth="1"/>
    <col min="9" max="9" width="13.7265625" style="371" customWidth="1"/>
    <col min="10" max="10" width="7.453125" style="371" customWidth="1"/>
    <col min="11" max="11" width="1.453125" style="371" customWidth="1"/>
    <col min="12" max="12" width="75.54296875" style="371" customWidth="1"/>
    <col min="13" max="13" width="3.453125" style="371" bestFit="1" customWidth="1"/>
    <col min="14" max="14" width="3.453125" style="371" customWidth="1"/>
    <col min="15" max="15" width="8.7265625" style="371"/>
    <col min="16" max="16" width="8.81640625" style="371" bestFit="1" customWidth="1"/>
    <col min="17" max="17" width="10.6328125" style="371" bestFit="1" customWidth="1"/>
    <col min="18" max="18" width="8.81640625" style="371" bestFit="1" customWidth="1"/>
    <col min="19" max="19" width="11" style="371" bestFit="1" customWidth="1"/>
    <col min="20" max="16384" width="8.7265625" style="371"/>
  </cols>
  <sheetData>
    <row r="1" spans="1:10" ht="9" customHeight="1">
      <c r="A1" s="371" t="s">
        <v>98</v>
      </c>
    </row>
    <row r="2" spans="1:10" ht="17.25" customHeight="1">
      <c r="B2" s="327" t="s">
        <v>451</v>
      </c>
    </row>
    <row r="3" spans="1:10" s="49" customFormat="1" ht="18.75" customHeight="1">
      <c r="C3" s="326" t="s">
        <v>450</v>
      </c>
    </row>
    <row r="4" spans="1:10" s="49" customFormat="1" ht="17.25" customHeight="1">
      <c r="B4" s="371" t="s">
        <v>505</v>
      </c>
    </row>
    <row r="5" spans="1:10" s="49" customFormat="1" ht="7.5" customHeight="1"/>
    <row r="6" spans="1:10" s="49" customFormat="1" ht="11.25" customHeight="1"/>
    <row r="7" spans="1:10" s="49" customFormat="1" ht="17.25" customHeight="1">
      <c r="B7" s="49" t="s">
        <v>449</v>
      </c>
      <c r="I7" s="49" t="s">
        <v>448</v>
      </c>
    </row>
    <row r="8" spans="1:10" s="49" customFormat="1" ht="3.75" customHeight="1"/>
    <row r="9" spans="1:10" s="49" customFormat="1" ht="17.25" customHeight="1">
      <c r="B9" s="903" t="s">
        <v>42</v>
      </c>
      <c r="C9" s="901" t="s">
        <v>444</v>
      </c>
      <c r="D9" s="324"/>
      <c r="E9" s="901" t="s">
        <v>443</v>
      </c>
      <c r="F9" s="320"/>
      <c r="G9" s="901" t="s">
        <v>442</v>
      </c>
      <c r="H9" s="324"/>
      <c r="I9" s="901" t="s">
        <v>82</v>
      </c>
      <c r="J9" s="324"/>
    </row>
    <row r="10" spans="1:10" s="49" customFormat="1" ht="17.25" customHeight="1">
      <c r="B10" s="904"/>
      <c r="C10" s="902"/>
      <c r="D10" s="322" t="s">
        <v>95</v>
      </c>
      <c r="E10" s="902"/>
      <c r="F10" s="322" t="s">
        <v>95</v>
      </c>
      <c r="G10" s="902"/>
      <c r="H10" s="322" t="s">
        <v>95</v>
      </c>
      <c r="I10" s="902"/>
      <c r="J10" s="322" t="s">
        <v>95</v>
      </c>
    </row>
    <row r="11" spans="1:10" s="49" customFormat="1" ht="13">
      <c r="B11" s="321"/>
      <c r="C11" s="321"/>
      <c r="D11" s="319" t="s">
        <v>92</v>
      </c>
      <c r="E11" s="320"/>
      <c r="F11" s="319" t="s">
        <v>92</v>
      </c>
      <c r="G11" s="321"/>
      <c r="H11" s="319" t="s">
        <v>92</v>
      </c>
      <c r="I11" s="320"/>
      <c r="J11" s="319" t="s">
        <v>92</v>
      </c>
    </row>
    <row r="12" spans="1:10" s="49" customFormat="1" ht="18" customHeight="1">
      <c r="B12" s="637">
        <v>29</v>
      </c>
      <c r="C12" s="638">
        <v>22.24</v>
      </c>
      <c r="D12" s="639">
        <v>100.96699505152766</v>
      </c>
      <c r="E12" s="640">
        <v>824.94399999999996</v>
      </c>
      <c r="F12" s="639">
        <v>100.47402600566102</v>
      </c>
      <c r="G12" s="638">
        <v>182.16200000000001</v>
      </c>
      <c r="H12" s="639">
        <v>102.63630882957804</v>
      </c>
      <c r="I12" s="641">
        <v>1029.346</v>
      </c>
      <c r="J12" s="639">
        <v>100.86060341203826</v>
      </c>
    </row>
    <row r="13" spans="1:10" s="49" customFormat="1" ht="18" customHeight="1">
      <c r="B13" s="637">
        <v>30</v>
      </c>
      <c r="C13" s="638">
        <v>22.636789829790686</v>
      </c>
      <c r="D13" s="639">
        <v>101.78412693251208</v>
      </c>
      <c r="E13" s="640">
        <v>834.4418080460066</v>
      </c>
      <c r="F13" s="639">
        <v>101.15132761084469</v>
      </c>
      <c r="G13" s="638">
        <v>186.64566343240608</v>
      </c>
      <c r="H13" s="639">
        <v>102.46136045520255</v>
      </c>
      <c r="I13" s="641">
        <v>1043.7242613082033</v>
      </c>
      <c r="J13" s="639">
        <v>101.39683462200301</v>
      </c>
    </row>
    <row r="14" spans="1:10" s="49" customFormat="1" ht="18" customHeight="1">
      <c r="B14" s="637" t="s">
        <v>33</v>
      </c>
      <c r="C14" s="638">
        <v>22.759078730653528</v>
      </c>
      <c r="D14" s="639">
        <v>100.54022192096295</v>
      </c>
      <c r="E14" s="640">
        <v>839.43338768611375</v>
      </c>
      <c r="F14" s="639">
        <v>100.59819385749569</v>
      </c>
      <c r="G14" s="638">
        <v>193.7579293030027</v>
      </c>
      <c r="H14" s="639">
        <v>103.81057118595865</v>
      </c>
      <c r="I14" s="641">
        <v>1055.9503957197701</v>
      </c>
      <c r="J14" s="639">
        <v>101.17139505756458</v>
      </c>
    </row>
    <row r="15" spans="1:10" s="49" customFormat="1" ht="18" customHeight="1">
      <c r="B15" s="637">
        <v>2</v>
      </c>
      <c r="C15" s="642">
        <v>21.870999999999999</v>
      </c>
      <c r="D15" s="639">
        <f>C15/C14*100</f>
        <v>96.097914414007448</v>
      </c>
      <c r="E15" s="640">
        <v>783.32600000000002</v>
      </c>
      <c r="F15" s="639">
        <f>E15/E14*100</f>
        <v>93.316040497177156</v>
      </c>
      <c r="G15" s="638">
        <v>181.65</v>
      </c>
      <c r="H15" s="639">
        <f>G15/G14*100</f>
        <v>93.751001909156415</v>
      </c>
      <c r="I15" s="641">
        <v>986.84699999999998</v>
      </c>
      <c r="J15" s="639">
        <f>I15/I14*100</f>
        <v>93.455810424440728</v>
      </c>
    </row>
    <row r="16" spans="1:10" s="49" customFormat="1" ht="18" customHeight="1">
      <c r="B16" s="637">
        <v>3</v>
      </c>
      <c r="C16" s="642">
        <f>C27</f>
        <v>22.588439232135595</v>
      </c>
      <c r="D16" s="639">
        <f>C16/C15*100</f>
        <v>103.28032203436331</v>
      </c>
      <c r="E16" s="640">
        <f>E27</f>
        <v>823.02137950221504</v>
      </c>
      <c r="F16" s="639">
        <f>E16/E15*100</f>
        <v>105.06754269642715</v>
      </c>
      <c r="G16" s="638">
        <f>G27</f>
        <v>194.57294497827809</v>
      </c>
      <c r="H16" s="639">
        <f>G16/G15*100</f>
        <v>107.11420037339833</v>
      </c>
      <c r="I16" s="641">
        <f>I27</f>
        <v>1040.1827637126287</v>
      </c>
      <c r="J16" s="639">
        <f>I16/I15*100</f>
        <v>105.40466391574668</v>
      </c>
    </row>
    <row r="17" spans="2:19" s="49" customFormat="1" ht="11.25" customHeight="1"/>
    <row r="18" spans="2:19" s="49" customFormat="1" ht="16.5" customHeight="1">
      <c r="B18" s="49" t="s">
        <v>447</v>
      </c>
    </row>
    <row r="19" spans="2:19" s="49" customFormat="1" ht="3" customHeight="1"/>
    <row r="20" spans="2:19" s="49" customFormat="1" ht="16.5" customHeight="1">
      <c r="B20" s="903" t="s">
        <v>42</v>
      </c>
      <c r="C20" s="901" t="s">
        <v>444</v>
      </c>
      <c r="D20" s="324"/>
      <c r="E20" s="901" t="s">
        <v>443</v>
      </c>
      <c r="F20" s="320"/>
      <c r="G20" s="901" t="s">
        <v>442</v>
      </c>
      <c r="H20" s="324"/>
      <c r="I20" s="901" t="s">
        <v>82</v>
      </c>
      <c r="J20" s="324"/>
      <c r="O20" s="49" t="s">
        <v>441</v>
      </c>
      <c r="R20" s="318">
        <v>467270</v>
      </c>
    </row>
    <row r="21" spans="2:19" s="49" customFormat="1" ht="17.25" customHeight="1">
      <c r="B21" s="904"/>
      <c r="C21" s="902"/>
      <c r="D21" s="322" t="s">
        <v>95</v>
      </c>
      <c r="E21" s="902"/>
      <c r="F21" s="322" t="s">
        <v>95</v>
      </c>
      <c r="G21" s="902"/>
      <c r="H21" s="322" t="s">
        <v>95</v>
      </c>
      <c r="I21" s="902"/>
      <c r="J21" s="322" t="s">
        <v>95</v>
      </c>
    </row>
    <row r="22" spans="2:19" s="49" customFormat="1" ht="13">
      <c r="B22" s="321"/>
      <c r="C22" s="321"/>
      <c r="D22" s="319" t="s">
        <v>92</v>
      </c>
      <c r="E22" s="320"/>
      <c r="F22" s="319" t="s">
        <v>92</v>
      </c>
      <c r="G22" s="325"/>
      <c r="H22" s="319" t="s">
        <v>92</v>
      </c>
      <c r="I22" s="320"/>
      <c r="J22" s="319" t="s">
        <v>92</v>
      </c>
    </row>
    <row r="23" spans="2:19" s="49" customFormat="1" ht="18" customHeight="1">
      <c r="B23" s="637">
        <v>29</v>
      </c>
      <c r="C23" s="643">
        <v>22.228999999999999</v>
      </c>
      <c r="D23" s="639">
        <v>100.87126196850751</v>
      </c>
      <c r="E23" s="644">
        <v>823.07899999999995</v>
      </c>
      <c r="F23" s="639">
        <v>100.56951337824924</v>
      </c>
      <c r="G23" s="643">
        <v>181.678</v>
      </c>
      <c r="H23" s="639">
        <v>102.95296004352087</v>
      </c>
      <c r="I23" s="644">
        <v>1026.9860000000001</v>
      </c>
      <c r="J23" s="639">
        <v>100.98955378135808</v>
      </c>
      <c r="P23" s="49" t="s">
        <v>440</v>
      </c>
      <c r="Q23" s="49" t="s">
        <v>439</v>
      </c>
      <c r="R23" s="49" t="s">
        <v>438</v>
      </c>
      <c r="S23" s="49" t="s">
        <v>82</v>
      </c>
    </row>
    <row r="24" spans="2:19" s="49" customFormat="1" ht="18" customHeight="1">
      <c r="B24" s="637">
        <v>30</v>
      </c>
      <c r="C24" s="643">
        <v>22.636804506853441</v>
      </c>
      <c r="D24" s="639">
        <v>101.83456073981485</v>
      </c>
      <c r="E24" s="644">
        <v>833.55323660781073</v>
      </c>
      <c r="F24" s="639">
        <v>101.27256759166627</v>
      </c>
      <c r="G24" s="643">
        <v>186.37530646483708</v>
      </c>
      <c r="H24" s="639">
        <v>102.58551198540114</v>
      </c>
      <c r="I24" s="644">
        <v>1042.5653475795013</v>
      </c>
      <c r="J24" s="639">
        <v>101.51699707488721</v>
      </c>
      <c r="M24" s="318" t="s">
        <v>446</v>
      </c>
      <c r="N24" s="318"/>
      <c r="O24" s="49" t="s">
        <v>436</v>
      </c>
      <c r="P24" s="318">
        <v>105549</v>
      </c>
      <c r="Q24" s="318">
        <v>3845732</v>
      </c>
      <c r="R24" s="318">
        <v>909181</v>
      </c>
      <c r="S24" s="318">
        <v>4860462</v>
      </c>
    </row>
    <row r="25" spans="2:19" s="49" customFormat="1" ht="18" customHeight="1">
      <c r="B25" s="637" t="s">
        <v>33</v>
      </c>
      <c r="C25" s="643">
        <v>22.757481583082591</v>
      </c>
      <c r="D25" s="639">
        <v>100.53310119894623</v>
      </c>
      <c r="E25" s="644">
        <v>839.12995125206203</v>
      </c>
      <c r="F25" s="639">
        <v>100.66902921125302</v>
      </c>
      <c r="G25" s="643">
        <v>193.64361488511179</v>
      </c>
      <c r="H25" s="639">
        <v>103.89982372565328</v>
      </c>
      <c r="I25" s="644">
        <v>1055.5310477202563</v>
      </c>
      <c r="J25" s="639">
        <v>101.2436342883309</v>
      </c>
    </row>
    <row r="26" spans="2:19" s="49" customFormat="1" ht="18" customHeight="1">
      <c r="B26" s="637">
        <v>2</v>
      </c>
      <c r="C26" s="643">
        <v>21.87</v>
      </c>
      <c r="D26" s="639">
        <v>96.1</v>
      </c>
      <c r="E26" s="644">
        <v>783.31299999999999</v>
      </c>
      <c r="F26" s="639">
        <v>93.3</v>
      </c>
      <c r="G26" s="643">
        <v>181.643</v>
      </c>
      <c r="H26" s="639">
        <v>93.8</v>
      </c>
      <c r="I26" s="644">
        <v>986.827</v>
      </c>
      <c r="J26" s="639">
        <v>93.54</v>
      </c>
    </row>
    <row r="27" spans="2:19" s="49" customFormat="1" ht="18" customHeight="1">
      <c r="B27" s="637">
        <v>3</v>
      </c>
      <c r="C27" s="643">
        <f>P27</f>
        <v>22.588439232135595</v>
      </c>
      <c r="D27" s="639">
        <f>C27/C26*100</f>
        <v>103.28504449993412</v>
      </c>
      <c r="E27" s="644">
        <f>Q27</f>
        <v>823.02137950221504</v>
      </c>
      <c r="F27" s="639">
        <f>E27/E26*100</f>
        <v>105.06928641580251</v>
      </c>
      <c r="G27" s="643">
        <f>R27</f>
        <v>194.57294497827809</v>
      </c>
      <c r="H27" s="639">
        <f>G27/G26*100</f>
        <v>107.11832824731924</v>
      </c>
      <c r="I27" s="644">
        <f>S27</f>
        <v>1040.1827637126287</v>
      </c>
      <c r="J27" s="639">
        <f>I27/I26*100</f>
        <v>105.40680014963399</v>
      </c>
      <c r="P27" s="317">
        <f>P24/$R$20*100</f>
        <v>22.588439232135595</v>
      </c>
      <c r="Q27" s="317">
        <f>Q24/$R$20*100</f>
        <v>823.02137950221504</v>
      </c>
      <c r="R27" s="317">
        <f>R24/$R$20*100</f>
        <v>194.57294497827809</v>
      </c>
      <c r="S27" s="317">
        <f>S24/$R$20*100</f>
        <v>1040.1827637126287</v>
      </c>
    </row>
    <row r="28" spans="2:19" s="49" customFormat="1" ht="11.25" customHeight="1">
      <c r="O28" s="318"/>
      <c r="P28" s="318"/>
      <c r="Q28" s="318"/>
      <c r="R28" s="318"/>
    </row>
    <row r="29" spans="2:19" s="49" customFormat="1" ht="17.25" customHeight="1">
      <c r="B29" s="49" t="s">
        <v>445</v>
      </c>
      <c r="O29" s="318"/>
      <c r="P29" s="318"/>
      <c r="Q29" s="318"/>
      <c r="R29" s="318"/>
    </row>
    <row r="30" spans="2:19" s="49" customFormat="1" ht="3.75" customHeight="1">
      <c r="O30" s="318"/>
      <c r="P30" s="318"/>
      <c r="Q30" s="318"/>
      <c r="R30" s="318"/>
    </row>
    <row r="31" spans="2:19" s="49" customFormat="1" ht="17.25" customHeight="1">
      <c r="B31" s="903" t="s">
        <v>42</v>
      </c>
      <c r="C31" s="901" t="s">
        <v>444</v>
      </c>
      <c r="D31" s="324"/>
      <c r="E31" s="901" t="s">
        <v>443</v>
      </c>
      <c r="F31" s="320"/>
      <c r="G31" s="901" t="s">
        <v>442</v>
      </c>
      <c r="H31" s="324"/>
      <c r="I31" s="901" t="s">
        <v>82</v>
      </c>
      <c r="J31" s="324"/>
      <c r="O31" s="49" t="s">
        <v>441</v>
      </c>
      <c r="R31" s="49">
        <v>0</v>
      </c>
    </row>
    <row r="32" spans="2:19" s="49" customFormat="1" ht="17.25" customHeight="1">
      <c r="B32" s="904"/>
      <c r="C32" s="902"/>
      <c r="D32" s="322" t="s">
        <v>95</v>
      </c>
      <c r="E32" s="902"/>
      <c r="F32" s="322" t="s">
        <v>95</v>
      </c>
      <c r="G32" s="902"/>
      <c r="H32" s="322" t="s">
        <v>95</v>
      </c>
      <c r="I32" s="902"/>
      <c r="J32" s="322" t="s">
        <v>95</v>
      </c>
    </row>
    <row r="33" spans="2:19" s="49" customFormat="1" ht="13">
      <c r="B33" s="321"/>
      <c r="C33" s="321"/>
      <c r="D33" s="319" t="s">
        <v>92</v>
      </c>
      <c r="E33" s="320"/>
      <c r="F33" s="319" t="s">
        <v>92</v>
      </c>
      <c r="G33" s="321"/>
      <c r="H33" s="319" t="s">
        <v>92</v>
      </c>
      <c r="I33" s="320"/>
      <c r="J33" s="319" t="s">
        <v>92</v>
      </c>
    </row>
    <row r="34" spans="2:19" s="49" customFormat="1" ht="18" customHeight="1">
      <c r="B34" s="637">
        <v>29</v>
      </c>
      <c r="C34" s="645">
        <v>22.782</v>
      </c>
      <c r="D34" s="639">
        <v>104.86053576360122</v>
      </c>
      <c r="E34" s="641">
        <v>918.52499999999998</v>
      </c>
      <c r="F34" s="639">
        <v>102.63938630357413</v>
      </c>
      <c r="G34" s="645">
        <v>206.46299999999999</v>
      </c>
      <c r="H34" s="639">
        <v>100.23740860496957</v>
      </c>
      <c r="I34" s="641">
        <v>1147.769</v>
      </c>
      <c r="J34" s="639">
        <v>102.24157205784759</v>
      </c>
      <c r="P34" s="49" t="s">
        <v>440</v>
      </c>
      <c r="Q34" s="49" t="s">
        <v>439</v>
      </c>
      <c r="R34" s="49" t="s">
        <v>438</v>
      </c>
      <c r="S34" s="49" t="s">
        <v>82</v>
      </c>
    </row>
    <row r="35" spans="2:19" s="49" customFormat="1" ht="18" customHeight="1">
      <c r="B35" s="637">
        <v>30</v>
      </c>
      <c r="C35" s="645">
        <v>22.634967805844479</v>
      </c>
      <c r="D35" s="639">
        <v>99.35461243896269</v>
      </c>
      <c r="E35" s="641">
        <v>944.74987617632496</v>
      </c>
      <c r="F35" s="639">
        <v>102.85510750130101</v>
      </c>
      <c r="G35" s="645">
        <v>220.20802377414563</v>
      </c>
      <c r="H35" s="639">
        <v>106.65737869455818</v>
      </c>
      <c r="I35" s="641">
        <v>1187.5928677563149</v>
      </c>
      <c r="J35" s="639">
        <v>103.46967619410481</v>
      </c>
      <c r="M35" s="318" t="s">
        <v>437</v>
      </c>
      <c r="N35" s="318"/>
      <c r="O35" s="49" t="s">
        <v>436</v>
      </c>
      <c r="P35" s="318">
        <v>-1</v>
      </c>
      <c r="Q35" s="318">
        <v>-19</v>
      </c>
      <c r="R35" s="318">
        <v>-3</v>
      </c>
      <c r="S35" s="49">
        <v>-23</v>
      </c>
    </row>
    <row r="36" spans="2:19" s="49" customFormat="1" ht="18" customHeight="1">
      <c r="B36" s="637" t="s">
        <v>33</v>
      </c>
      <c r="C36" s="645">
        <v>23.766233766233764</v>
      </c>
      <c r="D36" s="639">
        <v>104.99786865213561</v>
      </c>
      <c r="E36" s="641">
        <v>1030.7792207792209</v>
      </c>
      <c r="F36" s="639">
        <v>109.10604454917544</v>
      </c>
      <c r="G36" s="645">
        <v>265.84415584415586</v>
      </c>
      <c r="H36" s="639">
        <v>120.72410046094258</v>
      </c>
      <c r="I36" s="641">
        <v>1320.3896103896104</v>
      </c>
      <c r="J36" s="639">
        <v>111.18200910756433</v>
      </c>
      <c r="O36" s="318"/>
      <c r="P36" s="318"/>
      <c r="Q36" s="318"/>
      <c r="R36" s="318"/>
    </row>
    <row r="37" spans="2:19" s="49" customFormat="1" ht="18" customHeight="1">
      <c r="B37" s="637">
        <v>2</v>
      </c>
      <c r="C37" s="645">
        <v>133.333</v>
      </c>
      <c r="D37" s="639">
        <v>561</v>
      </c>
      <c r="E37" s="641">
        <v>2800</v>
      </c>
      <c r="F37" s="639">
        <v>271.60000000000002</v>
      </c>
      <c r="G37" s="645">
        <v>1200</v>
      </c>
      <c r="H37" s="639">
        <v>451.4</v>
      </c>
      <c r="I37" s="641">
        <v>4133.3329999999996</v>
      </c>
      <c r="J37" s="639">
        <v>313</v>
      </c>
      <c r="O37" s="318"/>
      <c r="P37" s="318"/>
      <c r="Q37" s="318"/>
      <c r="R37" s="318"/>
    </row>
    <row r="38" spans="2:19" s="49" customFormat="1" ht="18" customHeight="1">
      <c r="B38" s="637">
        <v>3</v>
      </c>
      <c r="C38" s="646">
        <v>0</v>
      </c>
      <c r="D38" s="647" t="s">
        <v>83</v>
      </c>
      <c r="E38" s="648">
        <v>0</v>
      </c>
      <c r="F38" s="647" t="s">
        <v>83</v>
      </c>
      <c r="G38" s="649">
        <v>0</v>
      </c>
      <c r="H38" s="647" t="s">
        <v>83</v>
      </c>
      <c r="I38" s="648">
        <v>0</v>
      </c>
      <c r="J38" s="647" t="s">
        <v>83</v>
      </c>
      <c r="O38" s="318"/>
      <c r="P38" s="317">
        <f>P35/$R$20*100</f>
        <v>-2.1400903118111583E-4</v>
      </c>
      <c r="Q38" s="317">
        <f>Q35/$R$20*100</f>
        <v>-4.0661715924412006E-3</v>
      </c>
      <c r="R38" s="317">
        <f>R35/$R$20*100</f>
        <v>-6.4202709354334753E-4</v>
      </c>
      <c r="S38" s="317">
        <f>S35/$R$20*100</f>
        <v>-4.9222077171656642E-3</v>
      </c>
    </row>
    <row r="39" spans="2:19" s="49" customFormat="1" ht="10.5" customHeight="1">
      <c r="B39" s="49" t="s">
        <v>67</v>
      </c>
    </row>
    <row r="40" spans="2:19" s="49" customFormat="1" ht="18" customHeight="1"/>
    <row r="41" spans="2:19" s="49" customFormat="1" ht="18" customHeight="1"/>
    <row r="42" spans="2:19" s="49" customFormat="1" ht="18" customHeight="1"/>
    <row r="43" spans="2:19" s="49" customFormat="1" ht="7.5" customHeight="1"/>
    <row r="44" spans="2:19" s="49" customFormat="1" ht="17.25" customHeight="1"/>
    <row r="45" spans="2:19" s="49" customFormat="1" ht="17.25" customHeight="1"/>
    <row r="46" spans="2:19" s="49" customFormat="1" ht="17.25" customHeight="1"/>
    <row r="47" spans="2:19" s="49" customFormat="1" ht="17.25" customHeight="1"/>
    <row r="48" spans="2:19" s="49" customFormat="1" ht="17.25" customHeight="1"/>
    <row r="49" spans="2:10" s="49" customFormat="1" ht="17.25" customHeight="1"/>
    <row r="50" spans="2:10" s="49" customFormat="1" ht="17.25" customHeight="1"/>
    <row r="51" spans="2:10" s="49" customFormat="1" ht="17.25" customHeight="1"/>
    <row r="52" spans="2:10" s="49" customFormat="1" ht="17.25" customHeight="1"/>
    <row r="53" spans="2:10" s="49" customFormat="1" ht="17.25" customHeight="1"/>
    <row r="54" spans="2:10" s="49" customFormat="1" ht="17.25" customHeight="1"/>
    <row r="55" spans="2:10" s="49" customFormat="1" ht="17.25" customHeight="1"/>
    <row r="56" spans="2:10" s="49" customFormat="1" ht="17.25" customHeight="1"/>
    <row r="57" spans="2:10" s="49" customFormat="1" ht="17.25" customHeight="1"/>
    <row r="58" spans="2:10" s="49" customFormat="1" ht="17.25" customHeight="1"/>
    <row r="59" spans="2:10" s="49" customFormat="1" ht="17.25" customHeight="1"/>
    <row r="60" spans="2:10" s="49" customFormat="1" ht="17.25" customHeight="1"/>
    <row r="61" spans="2:10" s="49" customFormat="1" ht="17.25" customHeight="1"/>
    <row r="62" spans="2:10" s="49" customFormat="1" ht="17.25" customHeight="1">
      <c r="B62" s="371"/>
      <c r="C62" s="371"/>
      <c r="D62" s="371"/>
      <c r="E62" s="371"/>
      <c r="F62" s="371"/>
      <c r="G62" s="371"/>
      <c r="H62" s="371"/>
      <c r="I62" s="371"/>
      <c r="J62" s="371"/>
    </row>
    <row r="63" spans="2:10" s="49" customFormat="1" ht="17.25" customHeight="1">
      <c r="B63" s="371"/>
      <c r="C63" s="371"/>
      <c r="D63" s="371"/>
      <c r="E63" s="371"/>
      <c r="F63" s="371"/>
      <c r="G63" s="371"/>
      <c r="H63" s="371"/>
      <c r="I63" s="371"/>
      <c r="J63" s="371"/>
    </row>
    <row r="64" spans="2:10" s="49" customFormat="1" ht="17.25" customHeight="1">
      <c r="B64" s="371"/>
      <c r="C64" s="371"/>
      <c r="D64" s="371"/>
      <c r="E64" s="371"/>
      <c r="F64" s="371"/>
      <c r="G64" s="371"/>
      <c r="H64" s="371"/>
      <c r="I64" s="371"/>
      <c r="J64" s="371"/>
    </row>
  </sheetData>
  <mergeCells count="15">
    <mergeCell ref="I31:I32"/>
    <mergeCell ref="B31:B32"/>
    <mergeCell ref="C31:C32"/>
    <mergeCell ref="E31:E32"/>
    <mergeCell ref="G31:G32"/>
    <mergeCell ref="I9:I10"/>
    <mergeCell ref="B20:B21"/>
    <mergeCell ref="C20:C21"/>
    <mergeCell ref="E20:E21"/>
    <mergeCell ref="G20:G21"/>
    <mergeCell ref="I20:I21"/>
    <mergeCell ref="B9:B10"/>
    <mergeCell ref="C9:C10"/>
    <mergeCell ref="E9:E10"/>
    <mergeCell ref="G9:G10"/>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65"/>
  <sheetViews>
    <sheetView view="pageBreakPreview" zoomScaleNormal="100" zoomScaleSheetLayoutView="100" workbookViewId="0">
      <selection activeCell="J13" sqref="J13"/>
    </sheetView>
  </sheetViews>
  <sheetFormatPr defaultRowHeight="17.25" customHeight="1"/>
  <cols>
    <col min="1" max="1" width="1" style="371" customWidth="1"/>
    <col min="2" max="2" width="4.36328125" style="371" customWidth="1"/>
    <col min="3" max="3" width="13.7265625" style="371" customWidth="1"/>
    <col min="4" max="4" width="7.453125" style="371" customWidth="1"/>
    <col min="5" max="5" width="13.7265625" style="371" customWidth="1"/>
    <col min="6" max="6" width="7.453125" style="371" customWidth="1"/>
    <col min="7" max="7" width="13.7265625" style="371" customWidth="1"/>
    <col min="8" max="8" width="7.453125" style="371" customWidth="1"/>
    <col min="9" max="9" width="13.7265625" style="371" customWidth="1"/>
    <col min="10" max="10" width="7.453125" style="371" customWidth="1"/>
    <col min="11" max="11" width="78" style="371" hidden="1" customWidth="1"/>
    <col min="12" max="12" width="4.453125" style="371" hidden="1" customWidth="1"/>
    <col min="13" max="13" width="3.453125" style="371" hidden="1" customWidth="1"/>
    <col min="14" max="14" width="0" style="371" hidden="1" customWidth="1"/>
    <col min="15" max="18" width="10.6328125" style="371" hidden="1" customWidth="1"/>
    <col min="19" max="16384" width="8.7265625" style="371"/>
  </cols>
  <sheetData>
    <row r="1" spans="1:18" ht="9" customHeight="1">
      <c r="A1" s="371" t="s">
        <v>98</v>
      </c>
    </row>
    <row r="2" spans="1:18" ht="17.25" customHeight="1">
      <c r="B2" s="96"/>
    </row>
    <row r="3" spans="1:18" s="49" customFormat="1" ht="7.5" customHeight="1"/>
    <row r="4" spans="1:18" s="49" customFormat="1" ht="17.25" customHeight="1">
      <c r="B4" s="371" t="s">
        <v>506</v>
      </c>
    </row>
    <row r="5" spans="1:18" s="49" customFormat="1" ht="7.5" customHeight="1"/>
    <row r="6" spans="1:18" s="49" customFormat="1" ht="16.5" customHeight="1">
      <c r="F6" s="326"/>
    </row>
    <row r="7" spans="1:18" s="49" customFormat="1" ht="11.25" customHeight="1"/>
    <row r="8" spans="1:18" s="49" customFormat="1" ht="17.25" customHeight="1">
      <c r="B8" s="49" t="s">
        <v>449</v>
      </c>
      <c r="I8" s="49" t="s">
        <v>453</v>
      </c>
    </row>
    <row r="9" spans="1:18" s="49" customFormat="1" ht="3.75" customHeight="1"/>
    <row r="10" spans="1:18" s="49" customFormat="1" ht="17.25" customHeight="1">
      <c r="B10" s="903" t="s">
        <v>42</v>
      </c>
      <c r="C10" s="901" t="s">
        <v>444</v>
      </c>
      <c r="D10" s="324"/>
      <c r="E10" s="901" t="s">
        <v>443</v>
      </c>
      <c r="F10" s="320"/>
      <c r="G10" s="901" t="s">
        <v>442</v>
      </c>
      <c r="H10" s="324"/>
      <c r="I10" s="901" t="s">
        <v>82</v>
      </c>
      <c r="J10" s="324"/>
    </row>
    <row r="11" spans="1:18" s="49" customFormat="1" ht="17.25" customHeight="1">
      <c r="B11" s="904"/>
      <c r="C11" s="902"/>
      <c r="D11" s="322" t="s">
        <v>95</v>
      </c>
      <c r="E11" s="902"/>
      <c r="F11" s="322" t="s">
        <v>95</v>
      </c>
      <c r="G11" s="902"/>
      <c r="H11" s="322" t="s">
        <v>95</v>
      </c>
      <c r="I11" s="902"/>
      <c r="J11" s="322" t="s">
        <v>95</v>
      </c>
    </row>
    <row r="12" spans="1:18" s="49" customFormat="1" ht="13">
      <c r="B12" s="328"/>
      <c r="C12" s="321"/>
      <c r="D12" s="319" t="s">
        <v>92</v>
      </c>
      <c r="E12" s="320"/>
      <c r="F12" s="319" t="s">
        <v>92</v>
      </c>
      <c r="G12" s="321"/>
      <c r="H12" s="319" t="s">
        <v>92</v>
      </c>
      <c r="I12" s="320"/>
      <c r="J12" s="319" t="s">
        <v>92</v>
      </c>
    </row>
    <row r="13" spans="1:18" s="49" customFormat="1" ht="18" customHeight="1">
      <c r="B13" s="323">
        <v>29</v>
      </c>
      <c r="C13" s="650">
        <v>15.31</v>
      </c>
      <c r="D13" s="651">
        <v>101.3236267372601</v>
      </c>
      <c r="E13" s="652">
        <v>1.47</v>
      </c>
      <c r="F13" s="651">
        <v>99.324324324324323</v>
      </c>
      <c r="G13" s="650">
        <v>1.84</v>
      </c>
      <c r="H13" s="651">
        <v>97.354497354497354</v>
      </c>
      <c r="I13" s="653">
        <v>1.84</v>
      </c>
      <c r="J13" s="651">
        <v>99.459459459459453</v>
      </c>
      <c r="O13" s="49" t="s">
        <v>440</v>
      </c>
      <c r="P13" s="49" t="s">
        <v>439</v>
      </c>
      <c r="Q13" s="49" t="s">
        <v>438</v>
      </c>
      <c r="R13" s="49" t="s">
        <v>82</v>
      </c>
    </row>
    <row r="14" spans="1:18" s="49" customFormat="1" ht="18" customHeight="1">
      <c r="B14" s="637">
        <v>30</v>
      </c>
      <c r="C14" s="650">
        <v>15.291761373570655</v>
      </c>
      <c r="D14" s="639">
        <v>99.880871153302778</v>
      </c>
      <c r="E14" s="652">
        <v>1.4608161138625426</v>
      </c>
      <c r="F14" s="639">
        <v>99.375245840989294</v>
      </c>
      <c r="G14" s="650">
        <v>1.793289763305328</v>
      </c>
      <c r="H14" s="639">
        <v>97.46140017963738</v>
      </c>
      <c r="I14" s="653">
        <v>1.8202433876859854</v>
      </c>
      <c r="J14" s="639">
        <v>98.926271069890504</v>
      </c>
      <c r="L14" s="318" t="s">
        <v>446</v>
      </c>
      <c r="N14" s="49" t="s">
        <v>436</v>
      </c>
      <c r="O14" s="318">
        <f t="shared" ref="O14:R15" si="0">O25+O36</f>
        <v>105548</v>
      </c>
      <c r="P14" s="318">
        <f t="shared" si="0"/>
        <v>3845713</v>
      </c>
      <c r="Q14" s="318">
        <f t="shared" si="0"/>
        <v>909178</v>
      </c>
      <c r="R14" s="318">
        <f t="shared" si="0"/>
        <v>4860439</v>
      </c>
    </row>
    <row r="15" spans="1:18" s="49" customFormat="1" ht="18" customHeight="1">
      <c r="B15" s="637" t="s">
        <v>33</v>
      </c>
      <c r="C15" s="650">
        <v>15.408685988941491</v>
      </c>
      <c r="D15" s="639">
        <v>100.76462490169982</v>
      </c>
      <c r="E15" s="652">
        <v>1.4469229925083431</v>
      </c>
      <c r="F15" s="639">
        <v>99.04894796666332</v>
      </c>
      <c r="G15" s="650">
        <v>1.7326692850798207</v>
      </c>
      <c r="H15" s="639">
        <v>96.619593806537225</v>
      </c>
      <c r="I15" s="653">
        <v>1.8002752661772916</v>
      </c>
      <c r="J15" s="639">
        <v>98.902997168193068</v>
      </c>
      <c r="N15" s="49" t="s">
        <v>452</v>
      </c>
      <c r="O15" s="318">
        <f t="shared" si="0"/>
        <v>1632147</v>
      </c>
      <c r="P15" s="318">
        <f t="shared" si="0"/>
        <v>5501325</v>
      </c>
      <c r="Q15" s="318">
        <f t="shared" si="0"/>
        <v>1510252</v>
      </c>
      <c r="R15" s="318">
        <f t="shared" si="0"/>
        <v>8643724</v>
      </c>
    </row>
    <row r="16" spans="1:18" s="49" customFormat="1" ht="18" customHeight="1">
      <c r="B16" s="637">
        <v>2</v>
      </c>
      <c r="C16" s="650">
        <v>15.51</v>
      </c>
      <c r="D16" s="639">
        <v>100.65751233512852</v>
      </c>
      <c r="E16" s="652">
        <v>1.44</v>
      </c>
      <c r="F16" s="639">
        <v>99.521536906650326</v>
      </c>
      <c r="G16" s="650">
        <v>1.72</v>
      </c>
      <c r="H16" s="639">
        <v>99.268799580571027</v>
      </c>
      <c r="I16" s="653">
        <v>1.8</v>
      </c>
      <c r="J16" s="639">
        <v>99.9847097728629</v>
      </c>
    </row>
    <row r="17" spans="2:18" s="49" customFormat="1" ht="18" customHeight="1">
      <c r="B17" s="637">
        <v>3</v>
      </c>
      <c r="C17" s="650">
        <f>O17</f>
        <v>15.463552127941789</v>
      </c>
      <c r="D17" s="639">
        <f>C17/C16*100</f>
        <v>99.7005295160657</v>
      </c>
      <c r="E17" s="652">
        <f>P17</f>
        <v>1.4305084648802446</v>
      </c>
      <c r="F17" s="639">
        <f>E17/E16*100</f>
        <v>99.340865616683658</v>
      </c>
      <c r="G17" s="650">
        <f>Q17</f>
        <v>1.6611180648893835</v>
      </c>
      <c r="H17" s="639">
        <f>G17/G16*100</f>
        <v>96.576631679615318</v>
      </c>
      <c r="I17" s="653">
        <f>R17</f>
        <v>1.778383392940432</v>
      </c>
      <c r="J17" s="639">
        <f>I17/I16*100</f>
        <v>98.799077385579565</v>
      </c>
      <c r="O17" s="317">
        <f>O15/O14</f>
        <v>15.463552127941789</v>
      </c>
      <c r="P17" s="317">
        <f>P15/P14</f>
        <v>1.4305084648802446</v>
      </c>
      <c r="Q17" s="317">
        <f>Q15/Q14</f>
        <v>1.6611180648893835</v>
      </c>
      <c r="R17" s="317">
        <f>R15/R14</f>
        <v>1.778383392940432</v>
      </c>
    </row>
    <row r="18" spans="2:18" s="49" customFormat="1" ht="11.25" customHeight="1"/>
    <row r="19" spans="2:18" s="49" customFormat="1" ht="16.5" customHeight="1">
      <c r="B19" s="49" t="s">
        <v>447</v>
      </c>
    </row>
    <row r="20" spans="2:18" s="49" customFormat="1" ht="3" customHeight="1"/>
    <row r="21" spans="2:18" s="49" customFormat="1" ht="16.5" customHeight="1">
      <c r="B21" s="903" t="s">
        <v>42</v>
      </c>
      <c r="C21" s="901" t="s">
        <v>444</v>
      </c>
      <c r="D21" s="324"/>
      <c r="E21" s="901" t="s">
        <v>443</v>
      </c>
      <c r="F21" s="320"/>
      <c r="G21" s="901" t="s">
        <v>442</v>
      </c>
      <c r="H21" s="324"/>
      <c r="I21" s="901" t="s">
        <v>82</v>
      </c>
      <c r="J21" s="324"/>
      <c r="Q21" s="318"/>
    </row>
    <row r="22" spans="2:18" s="49" customFormat="1" ht="17.25" customHeight="1">
      <c r="B22" s="904"/>
      <c r="C22" s="902"/>
      <c r="D22" s="322" t="s">
        <v>95</v>
      </c>
      <c r="E22" s="902"/>
      <c r="F22" s="322" t="s">
        <v>95</v>
      </c>
      <c r="G22" s="902"/>
      <c r="H22" s="322" t="s">
        <v>95</v>
      </c>
      <c r="I22" s="902"/>
      <c r="J22" s="322" t="s">
        <v>95</v>
      </c>
    </row>
    <row r="23" spans="2:18" s="49" customFormat="1" ht="13">
      <c r="B23" s="321"/>
      <c r="C23" s="321"/>
      <c r="D23" s="319" t="s">
        <v>92</v>
      </c>
      <c r="E23" s="320"/>
      <c r="F23" s="319" t="s">
        <v>92</v>
      </c>
      <c r="G23" s="325"/>
      <c r="H23" s="319" t="s">
        <v>92</v>
      </c>
      <c r="I23" s="320"/>
      <c r="J23" s="319" t="s">
        <v>92</v>
      </c>
    </row>
    <row r="24" spans="2:18" s="49" customFormat="1" ht="18" customHeight="1">
      <c r="B24" s="323">
        <v>29</v>
      </c>
      <c r="C24" s="654">
        <v>15.33</v>
      </c>
      <c r="D24" s="651">
        <v>101.25495376486128</v>
      </c>
      <c r="E24" s="655">
        <v>1.47</v>
      </c>
      <c r="F24" s="651">
        <v>99.324324324324323</v>
      </c>
      <c r="G24" s="654">
        <v>1.84</v>
      </c>
      <c r="H24" s="651">
        <v>97.354497354497354</v>
      </c>
      <c r="I24" s="655">
        <v>1.84</v>
      </c>
      <c r="J24" s="651">
        <v>99.459459459459453</v>
      </c>
      <c r="O24" s="49" t="s">
        <v>440</v>
      </c>
      <c r="P24" s="49" t="s">
        <v>439</v>
      </c>
      <c r="Q24" s="49" t="s">
        <v>438</v>
      </c>
      <c r="R24" s="49" t="s">
        <v>82</v>
      </c>
    </row>
    <row r="25" spans="2:18" s="49" customFormat="1" ht="18" customHeight="1">
      <c r="B25" s="637">
        <v>30</v>
      </c>
      <c r="C25" s="654">
        <v>15.291890653365529</v>
      </c>
      <c r="D25" s="639">
        <v>99.751406740805805</v>
      </c>
      <c r="E25" s="655">
        <v>1.4604998894325256</v>
      </c>
      <c r="F25" s="639">
        <v>99.353733975001745</v>
      </c>
      <c r="G25" s="654">
        <v>1.7931066593596672</v>
      </c>
      <c r="H25" s="639">
        <v>97.451448878242772</v>
      </c>
      <c r="I25" s="655">
        <v>1.8202741504218567</v>
      </c>
      <c r="J25" s="639">
        <v>98.927942957709604</v>
      </c>
      <c r="L25" s="318" t="s">
        <v>446</v>
      </c>
      <c r="N25" s="49" t="s">
        <v>436</v>
      </c>
      <c r="O25" s="318">
        <v>105549</v>
      </c>
      <c r="P25" s="318">
        <v>3845732</v>
      </c>
      <c r="Q25" s="318">
        <v>909181</v>
      </c>
      <c r="R25" s="318">
        <f>SUM(O25:Q25)</f>
        <v>4860462</v>
      </c>
    </row>
    <row r="26" spans="2:18" s="49" customFormat="1" ht="18" customHeight="1">
      <c r="B26" s="637" t="s">
        <v>33</v>
      </c>
      <c r="C26" s="654">
        <v>15.409172767667261</v>
      </c>
      <c r="D26" s="639">
        <v>100.7669562708776</v>
      </c>
      <c r="E26" s="655">
        <v>1.4468793617625453</v>
      </c>
      <c r="F26" s="639">
        <v>99.067406456615842</v>
      </c>
      <c r="G26" s="654">
        <v>1.7325616269646287</v>
      </c>
      <c r="H26" s="639">
        <v>96.623456163134236</v>
      </c>
      <c r="I26" s="655">
        <v>1.8003196346853778</v>
      </c>
      <c r="J26" s="639">
        <v>98.903763164913684</v>
      </c>
      <c r="N26" s="49" t="s">
        <v>452</v>
      </c>
      <c r="O26" s="318">
        <v>1632147</v>
      </c>
      <c r="P26" s="318">
        <v>5501361</v>
      </c>
      <c r="Q26" s="318">
        <v>1510277</v>
      </c>
      <c r="R26" s="318">
        <f>SUM(O26:Q26)</f>
        <v>8643785</v>
      </c>
    </row>
    <row r="27" spans="2:18" s="49" customFormat="1" ht="18" customHeight="1">
      <c r="B27" s="637">
        <v>2</v>
      </c>
      <c r="C27" s="654">
        <v>15.51</v>
      </c>
      <c r="D27" s="639">
        <v>100.65433254499101</v>
      </c>
      <c r="E27" s="655">
        <v>1.44</v>
      </c>
      <c r="F27" s="639">
        <v>99.524537985380817</v>
      </c>
      <c r="G27" s="654">
        <v>1.72</v>
      </c>
      <c r="H27" s="639">
        <v>99.274967956745286</v>
      </c>
      <c r="I27" s="655">
        <v>1.8003196346853778</v>
      </c>
      <c r="J27" s="639">
        <v>100</v>
      </c>
    </row>
    <row r="28" spans="2:18" s="49" customFormat="1" ht="18" customHeight="1">
      <c r="B28" s="637">
        <v>3</v>
      </c>
      <c r="C28" s="654">
        <f>O28</f>
        <v>15.463405622033369</v>
      </c>
      <c r="D28" s="639">
        <f>C28/C27*100</f>
        <v>99.699584926069434</v>
      </c>
      <c r="E28" s="655">
        <f>P28</f>
        <v>1.4305107584199834</v>
      </c>
      <c r="F28" s="639">
        <f>E28/E27*100</f>
        <v>99.341024890276628</v>
      </c>
      <c r="G28" s="654">
        <f>Q28</f>
        <v>1.6611400810179711</v>
      </c>
      <c r="H28" s="639">
        <f>G28/G27*100</f>
        <v>96.577911687091344</v>
      </c>
      <c r="I28" s="655">
        <f>R28</f>
        <v>1.7783875277699939</v>
      </c>
      <c r="J28" s="639">
        <f>I28/I27*100</f>
        <v>98.781765943511644</v>
      </c>
      <c r="O28" s="317">
        <f>O26/O25</f>
        <v>15.463405622033369</v>
      </c>
      <c r="P28" s="317">
        <f>P26/P25</f>
        <v>1.4305107584199834</v>
      </c>
      <c r="Q28" s="317">
        <f>Q26/Q25</f>
        <v>1.6611400810179711</v>
      </c>
      <c r="R28" s="317">
        <f>R26/R25</f>
        <v>1.7783875277699939</v>
      </c>
    </row>
    <row r="29" spans="2:18" s="49" customFormat="1" ht="11.25" customHeight="1">
      <c r="N29" s="318"/>
      <c r="O29" s="318"/>
      <c r="P29" s="318"/>
      <c r="Q29" s="318"/>
    </row>
    <row r="30" spans="2:18" s="49" customFormat="1" ht="17.25" customHeight="1">
      <c r="B30" s="49" t="s">
        <v>445</v>
      </c>
      <c r="N30" s="318"/>
      <c r="O30" s="318"/>
      <c r="P30" s="318"/>
      <c r="Q30" s="318"/>
    </row>
    <row r="31" spans="2:18" s="49" customFormat="1" ht="3.75" customHeight="1">
      <c r="N31" s="318"/>
      <c r="O31" s="318"/>
      <c r="P31" s="318"/>
      <c r="Q31" s="318"/>
    </row>
    <row r="32" spans="2:18" s="49" customFormat="1" ht="17.25" customHeight="1">
      <c r="B32" s="903" t="s">
        <v>42</v>
      </c>
      <c r="C32" s="901" t="s">
        <v>444</v>
      </c>
      <c r="D32" s="324"/>
      <c r="E32" s="901" t="s">
        <v>443</v>
      </c>
      <c r="F32" s="320"/>
      <c r="G32" s="901" t="s">
        <v>442</v>
      </c>
      <c r="H32" s="324"/>
      <c r="I32" s="901" t="s">
        <v>82</v>
      </c>
      <c r="J32" s="324"/>
      <c r="Q32" s="49">
        <v>0</v>
      </c>
    </row>
    <row r="33" spans="2:18" s="49" customFormat="1" ht="17.25" customHeight="1">
      <c r="B33" s="904"/>
      <c r="C33" s="902"/>
      <c r="D33" s="322" t="s">
        <v>95</v>
      </c>
      <c r="E33" s="902"/>
      <c r="F33" s="322" t="s">
        <v>95</v>
      </c>
      <c r="G33" s="902"/>
      <c r="H33" s="322" t="s">
        <v>95</v>
      </c>
      <c r="I33" s="902"/>
      <c r="J33" s="322" t="s">
        <v>95</v>
      </c>
    </row>
    <row r="34" spans="2:18" s="49" customFormat="1" ht="13">
      <c r="B34" s="321"/>
      <c r="C34" s="321"/>
      <c r="D34" s="319" t="s">
        <v>92</v>
      </c>
      <c r="E34" s="320"/>
      <c r="F34" s="319" t="s">
        <v>92</v>
      </c>
      <c r="G34" s="321"/>
      <c r="H34" s="319" t="s">
        <v>92</v>
      </c>
      <c r="I34" s="320"/>
      <c r="J34" s="319" t="s">
        <v>92</v>
      </c>
    </row>
    <row r="35" spans="2:18" s="49" customFormat="1" ht="18" customHeight="1">
      <c r="B35" s="323">
        <v>29</v>
      </c>
      <c r="C35" s="656">
        <v>14.25</v>
      </c>
      <c r="D35" s="651">
        <v>99.859845830413462</v>
      </c>
      <c r="E35" s="653">
        <v>1.48</v>
      </c>
      <c r="F35" s="651">
        <v>98.666666666666671</v>
      </c>
      <c r="G35" s="656">
        <v>1.85</v>
      </c>
      <c r="H35" s="651">
        <v>98.404255319148945</v>
      </c>
      <c r="I35" s="653">
        <v>1.8</v>
      </c>
      <c r="J35" s="651">
        <v>99.447513812154696</v>
      </c>
      <c r="O35" s="49" t="s">
        <v>440</v>
      </c>
      <c r="P35" s="49" t="s">
        <v>439</v>
      </c>
      <c r="Q35" s="49" t="s">
        <v>438</v>
      </c>
      <c r="R35" s="49" t="s">
        <v>82</v>
      </c>
    </row>
    <row r="36" spans="2:18" s="49" customFormat="1" ht="18" customHeight="1">
      <c r="B36" s="637">
        <v>30</v>
      </c>
      <c r="C36" s="656">
        <v>15.275711159737417</v>
      </c>
      <c r="D36" s="639">
        <v>107.19797305078889</v>
      </c>
      <c r="E36" s="653">
        <v>1.4954520433038874</v>
      </c>
      <c r="F36" s="639">
        <v>101.04405697999239</v>
      </c>
      <c r="G36" s="656">
        <v>1.8125281151596941</v>
      </c>
      <c r="H36" s="639">
        <v>97.974492711334818</v>
      </c>
      <c r="I36" s="653">
        <v>1.8168908351579607</v>
      </c>
      <c r="J36" s="639">
        <v>100.93837973099782</v>
      </c>
      <c r="L36" s="318" t="s">
        <v>437</v>
      </c>
      <c r="N36" s="49" t="s">
        <v>436</v>
      </c>
      <c r="O36" s="49">
        <v>-1</v>
      </c>
      <c r="P36" s="49">
        <v>-19</v>
      </c>
      <c r="Q36" s="49">
        <v>-3</v>
      </c>
      <c r="R36" s="49">
        <f>SUM(O36:Q36)</f>
        <v>-23</v>
      </c>
    </row>
    <row r="37" spans="2:18" s="49" customFormat="1" ht="18" customHeight="1">
      <c r="B37" s="637" t="s">
        <v>33</v>
      </c>
      <c r="C37" s="656">
        <v>15.114754098360656</v>
      </c>
      <c r="D37" s="639">
        <v>98.946320340220879</v>
      </c>
      <c r="E37" s="653">
        <v>1.4693209021040696</v>
      </c>
      <c r="F37" s="639">
        <v>98.252625932284232</v>
      </c>
      <c r="G37" s="656">
        <v>1.7821201758671226</v>
      </c>
      <c r="H37" s="639">
        <v>98.322346614199006</v>
      </c>
      <c r="I37" s="653">
        <v>1.7779089210189829</v>
      </c>
      <c r="J37" s="639">
        <v>97.854471309742237</v>
      </c>
      <c r="N37" s="49" t="s">
        <v>452</v>
      </c>
      <c r="O37" s="318">
        <v>0</v>
      </c>
      <c r="P37" s="318">
        <v>-36</v>
      </c>
      <c r="Q37" s="318">
        <v>-25</v>
      </c>
      <c r="R37" s="318">
        <f>SUM(O37:Q37)</f>
        <v>-61</v>
      </c>
    </row>
    <row r="38" spans="2:18" s="49" customFormat="1" ht="18" customHeight="1">
      <c r="B38" s="637">
        <v>2</v>
      </c>
      <c r="C38" s="656">
        <v>10</v>
      </c>
      <c r="D38" s="639">
        <v>66.160520607375275</v>
      </c>
      <c r="E38" s="653">
        <v>1.4</v>
      </c>
      <c r="F38" s="639">
        <v>95.282112845138045</v>
      </c>
      <c r="G38" s="656">
        <v>1.5</v>
      </c>
      <c r="H38" s="639">
        <v>84.16940789473685</v>
      </c>
      <c r="I38" s="653">
        <v>1.71</v>
      </c>
      <c r="J38" s="639">
        <v>96.180404956848861</v>
      </c>
      <c r="O38" s="318"/>
      <c r="P38" s="318"/>
      <c r="Q38" s="318"/>
    </row>
    <row r="39" spans="2:18" s="49" customFormat="1" ht="18" customHeight="1">
      <c r="B39" s="637">
        <v>3</v>
      </c>
      <c r="C39" s="656">
        <f>O39</f>
        <v>0</v>
      </c>
      <c r="D39" s="647" t="s">
        <v>83</v>
      </c>
      <c r="E39" s="653">
        <f>P39</f>
        <v>1.8947368421052631</v>
      </c>
      <c r="F39" s="639">
        <f>E39/E38*100</f>
        <v>135.33834586466165</v>
      </c>
      <c r="G39" s="656">
        <f>Q39</f>
        <v>8.3333333333333339</v>
      </c>
      <c r="H39" s="639">
        <f>G39/G38*100</f>
        <v>555.55555555555566</v>
      </c>
      <c r="I39" s="653">
        <f>R39</f>
        <v>2.652173913043478</v>
      </c>
      <c r="J39" s="639">
        <f>I39/I38*100</f>
        <v>155.09788965166538</v>
      </c>
      <c r="N39" s="318"/>
      <c r="O39" s="317">
        <f>O37/O36</f>
        <v>0</v>
      </c>
      <c r="P39" s="317">
        <f>P37/P36</f>
        <v>1.8947368421052631</v>
      </c>
      <c r="Q39" s="317">
        <f>Q37/Q36</f>
        <v>8.3333333333333339</v>
      </c>
      <c r="R39" s="317">
        <f>R37/R36</f>
        <v>2.652173913043478</v>
      </c>
    </row>
    <row r="40" spans="2:18" s="49" customFormat="1" ht="10.5" customHeight="1"/>
    <row r="41" spans="2:18" s="49" customFormat="1" ht="18" customHeight="1"/>
    <row r="42" spans="2:18" s="49" customFormat="1" ht="18" customHeight="1"/>
    <row r="43" spans="2:18" s="49" customFormat="1" ht="18" customHeight="1"/>
    <row r="44" spans="2:18" s="49" customFormat="1" ht="7.5" customHeight="1"/>
    <row r="45" spans="2:18" s="49" customFormat="1" ht="17.25" customHeight="1"/>
    <row r="46" spans="2:18" s="49" customFormat="1" ht="17.25" customHeight="1"/>
    <row r="47" spans="2:18" s="49" customFormat="1" ht="17.25" customHeight="1"/>
    <row r="48" spans="2:18" s="49" customFormat="1" ht="17.25" customHeight="1"/>
    <row r="49" spans="2:10" s="49" customFormat="1" ht="17.25" customHeight="1"/>
    <row r="50" spans="2:10" s="49" customFormat="1" ht="17.25" customHeight="1"/>
    <row r="51" spans="2:10" s="49" customFormat="1" ht="17.25" customHeight="1"/>
    <row r="52" spans="2:10" s="49" customFormat="1" ht="17.25" customHeight="1"/>
    <row r="53" spans="2:10" s="49" customFormat="1" ht="17.25" customHeight="1"/>
    <row r="54" spans="2:10" s="49" customFormat="1" ht="17.25" customHeight="1"/>
    <row r="55" spans="2:10" s="49" customFormat="1" ht="17.25" customHeight="1"/>
    <row r="56" spans="2:10" s="49" customFormat="1" ht="17.25" customHeight="1"/>
    <row r="57" spans="2:10" s="49" customFormat="1" ht="17.25" customHeight="1"/>
    <row r="58" spans="2:10" s="49" customFormat="1" ht="17.25" customHeight="1"/>
    <row r="59" spans="2:10" s="49" customFormat="1" ht="17.25" customHeight="1"/>
    <row r="60" spans="2:10" s="49" customFormat="1" ht="17.25" customHeight="1"/>
    <row r="61" spans="2:10" s="49" customFormat="1" ht="17.25" customHeight="1"/>
    <row r="62" spans="2:10" s="49" customFormat="1" ht="17.25" customHeight="1"/>
    <row r="63" spans="2:10" s="49" customFormat="1" ht="17.25" customHeight="1">
      <c r="B63" s="371"/>
      <c r="C63" s="371"/>
      <c r="D63" s="371"/>
      <c r="E63" s="371"/>
      <c r="F63" s="371"/>
      <c r="G63" s="371"/>
      <c r="H63" s="371"/>
      <c r="I63" s="371"/>
      <c r="J63" s="371"/>
    </row>
    <row r="64" spans="2:10" s="49" customFormat="1" ht="17.25" customHeight="1">
      <c r="B64" s="371"/>
      <c r="C64" s="371"/>
      <c r="D64" s="371"/>
      <c r="E64" s="371"/>
      <c r="F64" s="371"/>
      <c r="G64" s="371"/>
      <c r="H64" s="371"/>
      <c r="I64" s="371"/>
      <c r="J64" s="371"/>
    </row>
    <row r="65" spans="2:10" s="49" customFormat="1" ht="17.25" customHeight="1">
      <c r="B65" s="371"/>
      <c r="C65" s="371"/>
      <c r="D65" s="371"/>
      <c r="E65" s="371"/>
      <c r="F65" s="371"/>
      <c r="G65" s="371"/>
      <c r="H65" s="371"/>
      <c r="I65" s="371"/>
      <c r="J65" s="371"/>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65"/>
  <sheetViews>
    <sheetView topLeftCell="A34" zoomScaleNormal="100" zoomScaleSheetLayoutView="100" workbookViewId="0">
      <selection activeCell="K12" sqref="K12"/>
    </sheetView>
  </sheetViews>
  <sheetFormatPr defaultRowHeight="17.25" customHeight="1"/>
  <cols>
    <col min="1" max="1" width="1" style="371" customWidth="1"/>
    <col min="2" max="2" width="4.36328125" style="371" customWidth="1"/>
    <col min="3" max="3" width="13.7265625" style="371" customWidth="1"/>
    <col min="4" max="4" width="7.453125" style="371" customWidth="1"/>
    <col min="5" max="5" width="13.7265625" style="371" customWidth="1"/>
    <col min="6" max="6" width="7.453125" style="371" customWidth="1"/>
    <col min="7" max="7" width="13.7265625" style="371" customWidth="1"/>
    <col min="8" max="8" width="7.453125" style="371" customWidth="1"/>
    <col min="9" max="9" width="13.7265625" style="371" customWidth="1"/>
    <col min="10" max="10" width="7.453125" style="371" customWidth="1"/>
    <col min="11" max="11" width="73" style="371" customWidth="1"/>
    <col min="12" max="12" width="4.453125" style="371" customWidth="1"/>
    <col min="13" max="13" width="3.453125" style="371" bestFit="1" customWidth="1"/>
    <col min="14" max="15" width="8.7265625" style="371"/>
    <col min="16" max="18" width="11.81640625" style="371" bestFit="1" customWidth="1"/>
    <col min="19" max="19" width="12.90625" style="371" bestFit="1" customWidth="1"/>
    <col min="20" max="16384" width="8.7265625" style="371"/>
  </cols>
  <sheetData>
    <row r="1" spans="1:19" ht="9" customHeight="1">
      <c r="A1" s="371" t="s">
        <v>98</v>
      </c>
    </row>
    <row r="2" spans="1:19" ht="17.25" customHeight="1">
      <c r="B2" s="96"/>
    </row>
    <row r="3" spans="1:19" s="49" customFormat="1" ht="7.5" customHeight="1"/>
    <row r="4" spans="1:19" s="49" customFormat="1" ht="17.25" customHeight="1">
      <c r="B4" s="371" t="s">
        <v>507</v>
      </c>
    </row>
    <row r="5" spans="1:19" s="49" customFormat="1" ht="7.5" customHeight="1"/>
    <row r="6" spans="1:19" s="49" customFormat="1" ht="16.5" customHeight="1">
      <c r="F6" s="326"/>
    </row>
    <row r="7" spans="1:19" s="49" customFormat="1" ht="11.25" customHeight="1"/>
    <row r="8" spans="1:19" s="49" customFormat="1" ht="17.25" customHeight="1">
      <c r="B8" s="49" t="s">
        <v>449</v>
      </c>
      <c r="I8" s="49" t="s">
        <v>455</v>
      </c>
    </row>
    <row r="9" spans="1:19" s="49" customFormat="1" ht="3.75" customHeight="1"/>
    <row r="10" spans="1:19" s="49" customFormat="1" ht="17.25" customHeight="1">
      <c r="B10" s="903" t="s">
        <v>42</v>
      </c>
      <c r="C10" s="901" t="s">
        <v>444</v>
      </c>
      <c r="D10" s="324"/>
      <c r="E10" s="901" t="s">
        <v>443</v>
      </c>
      <c r="F10" s="320"/>
      <c r="G10" s="901" t="s">
        <v>442</v>
      </c>
      <c r="H10" s="324"/>
      <c r="I10" s="901" t="s">
        <v>82</v>
      </c>
      <c r="J10" s="324"/>
    </row>
    <row r="11" spans="1:19" s="49" customFormat="1" ht="17.25" customHeight="1">
      <c r="B11" s="904"/>
      <c r="C11" s="902"/>
      <c r="D11" s="322" t="s">
        <v>95</v>
      </c>
      <c r="E11" s="902"/>
      <c r="F11" s="322" t="s">
        <v>95</v>
      </c>
      <c r="G11" s="902"/>
      <c r="H11" s="322" t="s">
        <v>95</v>
      </c>
      <c r="I11" s="902"/>
      <c r="J11" s="322" t="s">
        <v>95</v>
      </c>
    </row>
    <row r="12" spans="1:19" s="49" customFormat="1" ht="13">
      <c r="B12" s="321"/>
      <c r="C12" s="321"/>
      <c r="D12" s="319" t="s">
        <v>92</v>
      </c>
      <c r="E12" s="320"/>
      <c r="F12" s="319" t="s">
        <v>92</v>
      </c>
      <c r="G12" s="321"/>
      <c r="H12" s="319" t="s">
        <v>92</v>
      </c>
      <c r="I12" s="320"/>
      <c r="J12" s="319" t="s">
        <v>92</v>
      </c>
    </row>
    <row r="13" spans="1:19" s="49" customFormat="1" ht="18" customHeight="1">
      <c r="B13" s="323">
        <v>29</v>
      </c>
      <c r="C13" s="657">
        <v>36017</v>
      </c>
      <c r="D13" s="651">
        <v>100.06111959994443</v>
      </c>
      <c r="E13" s="658">
        <v>9682</v>
      </c>
      <c r="F13" s="651">
        <v>101.73373962383103</v>
      </c>
      <c r="G13" s="657">
        <v>6646</v>
      </c>
      <c r="H13" s="651">
        <v>101.40372291730242</v>
      </c>
      <c r="I13" s="658">
        <v>13885</v>
      </c>
      <c r="J13" s="651">
        <v>101.61738875878221</v>
      </c>
      <c r="P13" s="49" t="s">
        <v>440</v>
      </c>
      <c r="Q13" s="49" t="s">
        <v>439</v>
      </c>
      <c r="R13" s="49" t="s">
        <v>438</v>
      </c>
      <c r="S13" s="49" t="s">
        <v>82</v>
      </c>
    </row>
    <row r="14" spans="1:19" s="49" customFormat="1" ht="18" customHeight="1">
      <c r="B14" s="637">
        <v>30</v>
      </c>
      <c r="C14" s="657">
        <v>36910.19335019443</v>
      </c>
      <c r="D14" s="639">
        <v>102.47992156535643</v>
      </c>
      <c r="E14" s="658">
        <v>9830.8624855856651</v>
      </c>
      <c r="F14" s="639">
        <v>101.53751792590029</v>
      </c>
      <c r="G14" s="657">
        <v>6828.0366576561237</v>
      </c>
      <c r="H14" s="639">
        <v>102.73904089160584</v>
      </c>
      <c r="I14" s="658">
        <v>14235.782210040548</v>
      </c>
      <c r="J14" s="639">
        <v>102.5263392872924</v>
      </c>
      <c r="M14" s="318" t="s">
        <v>446</v>
      </c>
      <c r="O14" s="49" t="s">
        <v>454</v>
      </c>
      <c r="P14" s="318">
        <f t="shared" ref="P14:S15" si="0">P25+P36</f>
        <v>64134380</v>
      </c>
      <c r="Q14" s="318">
        <f t="shared" si="0"/>
        <v>60210260</v>
      </c>
      <c r="R14" s="318">
        <f t="shared" si="0"/>
        <v>11612830</v>
      </c>
      <c r="S14" s="318">
        <f t="shared" si="0"/>
        <v>135957470</v>
      </c>
    </row>
    <row r="15" spans="1:19" s="49" customFormat="1" ht="18" customHeight="1">
      <c r="B15" s="637" t="s">
        <v>33</v>
      </c>
      <c r="C15" s="657">
        <v>37674.50523455067</v>
      </c>
      <c r="D15" s="639">
        <v>102.07073389484755</v>
      </c>
      <c r="E15" s="658">
        <v>10181.79961248906</v>
      </c>
      <c r="F15" s="639">
        <v>103.56974911832965</v>
      </c>
      <c r="G15" s="657">
        <v>6919.9330861348344</v>
      </c>
      <c r="H15" s="639">
        <v>101.345868996993</v>
      </c>
      <c r="I15" s="658">
        <v>14677.472037413032</v>
      </c>
      <c r="J15" s="639">
        <v>103.1026733962041</v>
      </c>
      <c r="O15" s="49" t="s">
        <v>452</v>
      </c>
      <c r="P15" s="318">
        <f t="shared" si="0"/>
        <v>1632147</v>
      </c>
      <c r="Q15" s="318">
        <f t="shared" si="0"/>
        <v>5501325</v>
      </c>
      <c r="R15" s="318">
        <f t="shared" si="0"/>
        <v>1510252</v>
      </c>
      <c r="S15" s="318">
        <f t="shared" si="0"/>
        <v>8643724</v>
      </c>
    </row>
    <row r="16" spans="1:19" s="49" customFormat="1" ht="18" customHeight="1">
      <c r="B16" s="637">
        <v>2</v>
      </c>
      <c r="C16" s="657">
        <v>38133</v>
      </c>
      <c r="D16" s="639">
        <v>101.21698948027287</v>
      </c>
      <c r="E16" s="658">
        <v>10660</v>
      </c>
      <c r="F16" s="639">
        <v>104.69661951433788</v>
      </c>
      <c r="G16" s="657">
        <v>7478</v>
      </c>
      <c r="H16" s="639">
        <v>108.06462876040435</v>
      </c>
      <c r="I16" s="658">
        <v>15345</v>
      </c>
      <c r="J16" s="639">
        <v>104.54797638779642</v>
      </c>
    </row>
    <row r="17" spans="2:19" s="49" customFormat="1" ht="18" customHeight="1">
      <c r="B17" s="637">
        <v>3</v>
      </c>
      <c r="C17" s="657">
        <f>P17</f>
        <v>39294.487567602671</v>
      </c>
      <c r="D17" s="639">
        <f>C17/C16*100</f>
        <v>103.04588563082547</v>
      </c>
      <c r="E17" s="658">
        <f>Q17</f>
        <v>10944.683326289576</v>
      </c>
      <c r="F17" s="639">
        <f>E17/E16*100</f>
        <v>102.67057529352324</v>
      </c>
      <c r="G17" s="657">
        <f>R17</f>
        <v>7689.332641175115</v>
      </c>
      <c r="H17" s="639">
        <f>G17/G16*100</f>
        <v>102.82605832007374</v>
      </c>
      <c r="I17" s="658">
        <f>S17</f>
        <v>15729.03878004434</v>
      </c>
      <c r="J17" s="639">
        <f>I17/I16*100</f>
        <v>102.50269651381127</v>
      </c>
      <c r="P17" s="317">
        <f>P14/P15*1000</f>
        <v>39294.487567602671</v>
      </c>
      <c r="Q17" s="317">
        <f>Q14/Q15*1000</f>
        <v>10944.683326289576</v>
      </c>
      <c r="R17" s="317">
        <f>R14/R15*1000</f>
        <v>7689.332641175115</v>
      </c>
      <c r="S17" s="317">
        <f>S14/S15*1000</f>
        <v>15729.03878004434</v>
      </c>
    </row>
    <row r="18" spans="2:19" s="49" customFormat="1" ht="11.25" customHeight="1"/>
    <row r="19" spans="2:19" s="49" customFormat="1" ht="16.5" customHeight="1">
      <c r="B19" s="49" t="s">
        <v>447</v>
      </c>
    </row>
    <row r="20" spans="2:19" s="49" customFormat="1" ht="3" customHeight="1"/>
    <row r="21" spans="2:19" s="49" customFormat="1" ht="16.5" customHeight="1">
      <c r="B21" s="903" t="s">
        <v>42</v>
      </c>
      <c r="C21" s="901" t="s">
        <v>444</v>
      </c>
      <c r="D21" s="324"/>
      <c r="E21" s="901" t="s">
        <v>443</v>
      </c>
      <c r="F21" s="320"/>
      <c r="G21" s="901" t="s">
        <v>442</v>
      </c>
      <c r="H21" s="324"/>
      <c r="I21" s="901" t="s">
        <v>82</v>
      </c>
      <c r="J21" s="324"/>
      <c r="R21" s="318"/>
    </row>
    <row r="22" spans="2:19" s="49" customFormat="1" ht="17.25" customHeight="1">
      <c r="B22" s="904"/>
      <c r="C22" s="902"/>
      <c r="D22" s="322" t="s">
        <v>95</v>
      </c>
      <c r="E22" s="902"/>
      <c r="F22" s="322" t="s">
        <v>95</v>
      </c>
      <c r="G22" s="902"/>
      <c r="H22" s="322" t="s">
        <v>95</v>
      </c>
      <c r="I22" s="902"/>
      <c r="J22" s="322" t="s">
        <v>95</v>
      </c>
    </row>
    <row r="23" spans="2:19" s="49" customFormat="1" ht="13">
      <c r="B23" s="328"/>
      <c r="C23" s="328"/>
      <c r="D23" s="319" t="s">
        <v>92</v>
      </c>
      <c r="E23" s="320"/>
      <c r="F23" s="319" t="s">
        <v>92</v>
      </c>
      <c r="G23" s="325"/>
      <c r="H23" s="319" t="s">
        <v>92</v>
      </c>
      <c r="I23" s="320"/>
      <c r="J23" s="319" t="s">
        <v>92</v>
      </c>
    </row>
    <row r="24" spans="2:19" s="49" customFormat="1" ht="18" customHeight="1">
      <c r="B24" s="323">
        <v>29</v>
      </c>
      <c r="C24" s="659">
        <v>35917</v>
      </c>
      <c r="D24" s="651">
        <v>100.31560719472685</v>
      </c>
      <c r="E24" s="660">
        <v>9669</v>
      </c>
      <c r="F24" s="651">
        <v>101.89693329117927</v>
      </c>
      <c r="G24" s="657">
        <v>6647</v>
      </c>
      <c r="H24" s="651">
        <v>101.37257892328807</v>
      </c>
      <c r="I24" s="658">
        <v>13871</v>
      </c>
      <c r="J24" s="651">
        <v>101.70100447246865</v>
      </c>
      <c r="P24" s="49" t="s">
        <v>440</v>
      </c>
      <c r="Q24" s="49" t="s">
        <v>439</v>
      </c>
      <c r="R24" s="49" t="s">
        <v>438</v>
      </c>
      <c r="S24" s="49" t="s">
        <v>82</v>
      </c>
    </row>
    <row r="25" spans="2:19" s="49" customFormat="1" ht="18" customHeight="1">
      <c r="B25" s="637">
        <v>30</v>
      </c>
      <c r="C25" s="659">
        <v>36882.232802299637</v>
      </c>
      <c r="D25" s="639">
        <v>102.6873981744011</v>
      </c>
      <c r="E25" s="660">
        <v>9825.8642315255893</v>
      </c>
      <c r="F25" s="639">
        <v>101.62234182982304</v>
      </c>
      <c r="G25" s="657">
        <v>6829.0598495136501</v>
      </c>
      <c r="H25" s="639">
        <v>102.73897772699941</v>
      </c>
      <c r="I25" s="658">
        <v>14233.343967739589</v>
      </c>
      <c r="J25" s="639">
        <v>102.61224113430603</v>
      </c>
      <c r="M25" s="318" t="s">
        <v>446</v>
      </c>
      <c r="O25" s="49" t="s">
        <v>454</v>
      </c>
      <c r="P25" s="318">
        <v>64134388</v>
      </c>
      <c r="Q25" s="318">
        <v>60210562</v>
      </c>
      <c r="R25" s="318">
        <v>11612939</v>
      </c>
      <c r="S25" s="318">
        <f>SUM(P25:R25)</f>
        <v>135957889</v>
      </c>
    </row>
    <row r="26" spans="2:19" s="49" customFormat="1" ht="18" customHeight="1">
      <c r="B26" s="637" t="s">
        <v>33</v>
      </c>
      <c r="C26" s="659">
        <v>37659.133664253088</v>
      </c>
      <c r="D26" s="639">
        <v>102.10643663066139</v>
      </c>
      <c r="E26" s="660">
        <v>10179.670062327956</v>
      </c>
      <c r="F26" s="639">
        <v>103.60076042641833</v>
      </c>
      <c r="G26" s="657">
        <v>6920.3741755921246</v>
      </c>
      <c r="H26" s="639">
        <v>101.33714344420306</v>
      </c>
      <c r="I26" s="658">
        <v>14675.20792236301</v>
      </c>
      <c r="J26" s="639">
        <v>103.10442827507661</v>
      </c>
      <c r="O26" s="49" t="s">
        <v>452</v>
      </c>
      <c r="P26" s="318">
        <v>1632147</v>
      </c>
      <c r="Q26" s="318">
        <v>5501361</v>
      </c>
      <c r="R26" s="318">
        <v>1510277</v>
      </c>
      <c r="S26" s="318">
        <f>SUM(P26:R26)</f>
        <v>8643785</v>
      </c>
    </row>
    <row r="27" spans="2:19" s="49" customFormat="1" ht="18" customHeight="1">
      <c r="B27" s="637">
        <v>2</v>
      </c>
      <c r="C27" s="659">
        <v>38133</v>
      </c>
      <c r="D27" s="639">
        <v>101.25830386851602</v>
      </c>
      <c r="E27" s="660">
        <v>10660</v>
      </c>
      <c r="F27" s="639">
        <v>104.71852166849305</v>
      </c>
      <c r="G27" s="657">
        <v>7478</v>
      </c>
      <c r="H27" s="639">
        <v>108.05774095820712</v>
      </c>
      <c r="I27" s="658">
        <v>15345</v>
      </c>
      <c r="J27" s="639">
        <v>104.56410622037129</v>
      </c>
    </row>
    <row r="28" spans="2:19" s="49" customFormat="1" ht="18" customHeight="1">
      <c r="B28" s="637">
        <v>3</v>
      </c>
      <c r="C28" s="659">
        <f>P28</f>
        <v>39294.492469121964</v>
      </c>
      <c r="D28" s="639">
        <f>C28/C27*100</f>
        <v>103.04589848457233</v>
      </c>
      <c r="E28" s="660">
        <f>Q28</f>
        <v>10944.66660159186</v>
      </c>
      <c r="F28" s="639">
        <f>E28/E27*100</f>
        <v>102.67041840142457</v>
      </c>
      <c r="G28" s="657">
        <f>R28</f>
        <v>7689.2775298835913</v>
      </c>
      <c r="H28" s="639">
        <f>G28/G27*100</f>
        <v>102.82532134104829</v>
      </c>
      <c r="I28" s="658">
        <f>S28</f>
        <v>15728.97625287996</v>
      </c>
      <c r="J28" s="639">
        <f>I28/I27*100</f>
        <v>102.50228903799257</v>
      </c>
      <c r="P28" s="317">
        <f>P25/P26*1000</f>
        <v>39294.492469121964</v>
      </c>
      <c r="Q28" s="317">
        <f>Q25/Q26*1000</f>
        <v>10944.66660159186</v>
      </c>
      <c r="R28" s="317">
        <f>R25/R26*1000</f>
        <v>7689.2775298835913</v>
      </c>
      <c r="S28" s="317">
        <f>S25/S26*1000</f>
        <v>15728.97625287996</v>
      </c>
    </row>
    <row r="29" spans="2:19" s="49" customFormat="1" ht="11.25" customHeight="1">
      <c r="O29" s="318"/>
      <c r="P29" s="318"/>
      <c r="Q29" s="318"/>
      <c r="R29" s="318"/>
    </row>
    <row r="30" spans="2:19" s="49" customFormat="1" ht="17.25" customHeight="1">
      <c r="B30" s="49" t="s">
        <v>445</v>
      </c>
      <c r="O30" s="318"/>
      <c r="P30" s="318"/>
      <c r="Q30" s="318"/>
      <c r="R30" s="318"/>
    </row>
    <row r="31" spans="2:19" s="49" customFormat="1" ht="3.75" customHeight="1">
      <c r="O31" s="318"/>
      <c r="P31" s="318"/>
      <c r="Q31" s="318"/>
      <c r="R31" s="318"/>
    </row>
    <row r="32" spans="2:19" s="49" customFormat="1" ht="17.25" customHeight="1">
      <c r="B32" s="903" t="s">
        <v>42</v>
      </c>
      <c r="C32" s="901" t="s">
        <v>444</v>
      </c>
      <c r="D32" s="324"/>
      <c r="E32" s="901" t="s">
        <v>443</v>
      </c>
      <c r="F32" s="320"/>
      <c r="G32" s="901" t="s">
        <v>442</v>
      </c>
      <c r="H32" s="324"/>
      <c r="I32" s="901" t="s">
        <v>82</v>
      </c>
      <c r="J32" s="324"/>
      <c r="R32" s="49">
        <v>0</v>
      </c>
    </row>
    <row r="33" spans="2:19" s="49" customFormat="1" ht="17.25" customHeight="1">
      <c r="B33" s="904"/>
      <c r="C33" s="902"/>
      <c r="D33" s="322" t="s">
        <v>95</v>
      </c>
      <c r="E33" s="902"/>
      <c r="F33" s="322" t="s">
        <v>95</v>
      </c>
      <c r="G33" s="902"/>
      <c r="H33" s="322" t="s">
        <v>95</v>
      </c>
      <c r="I33" s="902"/>
      <c r="J33" s="322" t="s">
        <v>95</v>
      </c>
    </row>
    <row r="34" spans="2:19" s="49" customFormat="1" ht="13">
      <c r="B34" s="321"/>
      <c r="C34" s="321"/>
      <c r="D34" s="319" t="s">
        <v>92</v>
      </c>
      <c r="E34" s="320"/>
      <c r="F34" s="319" t="s">
        <v>92</v>
      </c>
      <c r="G34" s="321"/>
      <c r="H34" s="319" t="s">
        <v>92</v>
      </c>
      <c r="I34" s="320"/>
      <c r="J34" s="319" t="s">
        <v>92</v>
      </c>
    </row>
    <row r="35" spans="2:19" s="49" customFormat="1" ht="18" customHeight="1">
      <c r="B35" s="323">
        <v>29</v>
      </c>
      <c r="C35" s="646">
        <v>41302</v>
      </c>
      <c r="D35" s="651">
        <v>98.943535443068299</v>
      </c>
      <c r="E35" s="661">
        <v>10292</v>
      </c>
      <c r="F35" s="651">
        <v>100.48818590119117</v>
      </c>
      <c r="G35" s="646">
        <v>6629</v>
      </c>
      <c r="H35" s="651">
        <v>102.3467654778447</v>
      </c>
      <c r="I35" s="661">
        <v>14496</v>
      </c>
      <c r="J35" s="651">
        <v>101.2290502793296</v>
      </c>
      <c r="P35" s="49" t="s">
        <v>440</v>
      </c>
      <c r="Q35" s="49" t="s">
        <v>439</v>
      </c>
      <c r="R35" s="49" t="s">
        <v>438</v>
      </c>
      <c r="S35" s="49" t="s">
        <v>82</v>
      </c>
    </row>
    <row r="36" spans="2:19" s="49" customFormat="1" ht="18" customHeight="1">
      <c r="B36" s="637">
        <v>30</v>
      </c>
      <c r="C36" s="646">
        <v>40385.199613235927</v>
      </c>
      <c r="D36" s="639">
        <v>97.78025183583344</v>
      </c>
      <c r="E36" s="661">
        <v>10365.523838737949</v>
      </c>
      <c r="F36" s="639">
        <v>100.71437853418139</v>
      </c>
      <c r="G36" s="646">
        <v>6721.6839362164174</v>
      </c>
      <c r="H36" s="639">
        <v>101.39815863955977</v>
      </c>
      <c r="I36" s="661">
        <v>14501.999012957798</v>
      </c>
      <c r="J36" s="639">
        <v>100.04138391941086</v>
      </c>
      <c r="M36" s="318" t="s">
        <v>437</v>
      </c>
      <c r="O36" s="49" t="s">
        <v>454</v>
      </c>
      <c r="P36" s="49">
        <v>-8</v>
      </c>
      <c r="Q36" s="49">
        <v>-302</v>
      </c>
      <c r="R36" s="49">
        <v>-109</v>
      </c>
      <c r="S36" s="49">
        <f>SUM(P36:R36)</f>
        <v>-419</v>
      </c>
    </row>
    <row r="37" spans="2:19" s="49" customFormat="1" ht="18" customHeight="1">
      <c r="B37" s="637" t="s">
        <v>33</v>
      </c>
      <c r="C37" s="646">
        <v>47137.129428778018</v>
      </c>
      <c r="D37" s="639">
        <v>116.71882244041008</v>
      </c>
      <c r="E37" s="661">
        <v>11258.310409878237</v>
      </c>
      <c r="F37" s="639">
        <v>108.61303861753493</v>
      </c>
      <c r="G37" s="646">
        <v>6722.9605263157891</v>
      </c>
      <c r="H37" s="639">
        <v>100.01899211732486</v>
      </c>
      <c r="I37" s="661">
        <v>15833.208453197611</v>
      </c>
      <c r="J37" s="639">
        <v>109.17948924869152</v>
      </c>
      <c r="O37" s="49" t="s">
        <v>452</v>
      </c>
      <c r="P37" s="318">
        <v>0</v>
      </c>
      <c r="Q37" s="318">
        <v>-36</v>
      </c>
      <c r="R37" s="318">
        <v>-25</v>
      </c>
      <c r="S37" s="318">
        <f>SUM(P37:R37)</f>
        <v>-61</v>
      </c>
    </row>
    <row r="38" spans="2:19" s="49" customFormat="1" ht="18" customHeight="1">
      <c r="B38" s="637">
        <v>2</v>
      </c>
      <c r="C38" s="646">
        <v>46223</v>
      </c>
      <c r="D38" s="639">
        <v>98.060701956492224</v>
      </c>
      <c r="E38" s="661">
        <v>5782</v>
      </c>
      <c r="F38" s="639">
        <v>51.357617524266985</v>
      </c>
      <c r="G38" s="646">
        <v>5394</v>
      </c>
      <c r="H38" s="639">
        <v>80.232510348471948</v>
      </c>
      <c r="I38" s="661">
        <v>13313</v>
      </c>
      <c r="J38" s="639">
        <v>84.082768437949554</v>
      </c>
      <c r="P38" s="318"/>
      <c r="Q38" s="318"/>
      <c r="R38" s="318"/>
    </row>
    <row r="39" spans="2:19" s="49" customFormat="1" ht="18" customHeight="1">
      <c r="B39" s="637">
        <v>3</v>
      </c>
      <c r="C39" s="646">
        <v>0</v>
      </c>
      <c r="D39" s="647" t="s">
        <v>83</v>
      </c>
      <c r="E39" s="661">
        <f>Q39</f>
        <v>8388.8888888888887</v>
      </c>
      <c r="F39" s="639">
        <f>E39/E38*100</f>
        <v>145.08628310081096</v>
      </c>
      <c r="G39" s="646">
        <f>R39</f>
        <v>4360</v>
      </c>
      <c r="H39" s="639">
        <f>G39/G38*100</f>
        <v>80.830552465702638</v>
      </c>
      <c r="I39" s="661">
        <f>S39</f>
        <v>6868.8524590163934</v>
      </c>
      <c r="J39" s="639">
        <f>I39/I38*100</f>
        <v>51.59507593342142</v>
      </c>
      <c r="O39" s="318"/>
      <c r="P39" s="317" t="e">
        <f>P36/P37*1000</f>
        <v>#DIV/0!</v>
      </c>
      <c r="Q39" s="317">
        <f>Q36/Q37*1000</f>
        <v>8388.8888888888887</v>
      </c>
      <c r="R39" s="317">
        <f>R36/R37*1000</f>
        <v>4360</v>
      </c>
      <c r="S39" s="317">
        <f>S36/S37*1000</f>
        <v>6868.8524590163934</v>
      </c>
    </row>
    <row r="40" spans="2:19" s="49" customFormat="1" ht="10.5" customHeight="1"/>
    <row r="41" spans="2:19" s="49" customFormat="1" ht="18" customHeight="1">
      <c r="E41" s="49" t="s">
        <v>67</v>
      </c>
    </row>
    <row r="42" spans="2:19" s="49" customFormat="1" ht="18" customHeight="1"/>
    <row r="43" spans="2:19" s="49" customFormat="1" ht="18" customHeight="1"/>
    <row r="44" spans="2:19" s="49" customFormat="1" ht="7.5" customHeight="1"/>
    <row r="45" spans="2:19" s="49" customFormat="1" ht="17.25" customHeight="1"/>
    <row r="46" spans="2:19" s="49" customFormat="1" ht="17.25" customHeight="1"/>
    <row r="47" spans="2:19" s="49" customFormat="1" ht="17.25" customHeight="1"/>
    <row r="48" spans="2:19" s="49" customFormat="1" ht="17.25" customHeight="1"/>
    <row r="49" spans="2:10" s="49" customFormat="1" ht="17.25" customHeight="1"/>
    <row r="50" spans="2:10" s="49" customFormat="1" ht="17.25" customHeight="1"/>
    <row r="51" spans="2:10" s="49" customFormat="1" ht="17.25" customHeight="1"/>
    <row r="52" spans="2:10" s="49" customFormat="1" ht="17.25" customHeight="1"/>
    <row r="53" spans="2:10" s="49" customFormat="1" ht="17.25" customHeight="1"/>
    <row r="54" spans="2:10" s="49" customFormat="1" ht="17.25" customHeight="1"/>
    <row r="55" spans="2:10" s="49" customFormat="1" ht="17.25" customHeight="1"/>
    <row r="56" spans="2:10" s="49" customFormat="1" ht="17.25" customHeight="1"/>
    <row r="57" spans="2:10" s="49" customFormat="1" ht="17.25" customHeight="1"/>
    <row r="58" spans="2:10" s="49" customFormat="1" ht="17.25" customHeight="1"/>
    <row r="59" spans="2:10" s="49" customFormat="1" ht="17.25" customHeight="1"/>
    <row r="60" spans="2:10" s="49" customFormat="1" ht="17.25" customHeight="1"/>
    <row r="61" spans="2:10" s="49" customFormat="1" ht="17.25" customHeight="1"/>
    <row r="62" spans="2:10" s="49" customFormat="1" ht="17.25" customHeight="1"/>
    <row r="63" spans="2:10" s="49" customFormat="1" ht="17.25" customHeight="1">
      <c r="B63" s="371"/>
      <c r="C63" s="371"/>
      <c r="D63" s="371"/>
      <c r="E63" s="371"/>
      <c r="F63" s="371"/>
      <c r="G63" s="371"/>
      <c r="H63" s="371"/>
      <c r="I63" s="371"/>
      <c r="J63" s="371"/>
    </row>
    <row r="64" spans="2:10" s="49" customFormat="1" ht="17.25" customHeight="1">
      <c r="B64" s="371"/>
      <c r="C64" s="371"/>
      <c r="D64" s="371"/>
      <c r="E64" s="371"/>
      <c r="F64" s="371"/>
      <c r="G64" s="371"/>
      <c r="H64" s="371"/>
      <c r="I64" s="371"/>
      <c r="J64" s="371"/>
    </row>
    <row r="65" spans="2:10" s="49" customFormat="1" ht="17.25" customHeight="1">
      <c r="B65" s="371"/>
      <c r="C65" s="371"/>
      <c r="D65" s="371"/>
      <c r="E65" s="371"/>
      <c r="F65" s="371"/>
      <c r="G65" s="371"/>
      <c r="H65" s="371"/>
      <c r="I65" s="371"/>
      <c r="J65" s="371"/>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65"/>
  <sheetViews>
    <sheetView topLeftCell="A25" zoomScaleNormal="100" zoomScaleSheetLayoutView="100" workbookViewId="0">
      <selection activeCell="F5" sqref="F5"/>
    </sheetView>
  </sheetViews>
  <sheetFormatPr defaultRowHeight="17.25" customHeight="1"/>
  <cols>
    <col min="1" max="1" width="1" style="371" customWidth="1"/>
    <col min="2" max="2" width="4.36328125" style="371" customWidth="1"/>
    <col min="3" max="3" width="13.7265625" style="371" customWidth="1"/>
    <col min="4" max="4" width="7.453125" style="371" customWidth="1"/>
    <col min="5" max="5" width="13.7265625" style="371" customWidth="1"/>
    <col min="6" max="6" width="7.453125" style="371" customWidth="1"/>
    <col min="7" max="7" width="13.7265625" style="371" customWidth="1"/>
    <col min="8" max="8" width="7.453125" style="371" customWidth="1"/>
    <col min="9" max="9" width="13.7265625" style="371" customWidth="1"/>
    <col min="10" max="10" width="7.453125" style="371" customWidth="1"/>
    <col min="11" max="11" width="1.453125" style="371" customWidth="1"/>
    <col min="12" max="12" width="76.08984375" style="371" customWidth="1"/>
    <col min="13" max="13" width="3.453125" style="371" bestFit="1" customWidth="1"/>
    <col min="14" max="15" width="8.7265625" style="371"/>
    <col min="16" max="18" width="11.81640625" style="371" bestFit="1" customWidth="1"/>
    <col min="19" max="19" width="12.90625" style="371" bestFit="1" customWidth="1"/>
    <col min="20" max="16384" width="8.7265625" style="371"/>
  </cols>
  <sheetData>
    <row r="1" spans="1:19" ht="9" customHeight="1">
      <c r="A1" s="371" t="s">
        <v>98</v>
      </c>
    </row>
    <row r="2" spans="1:19" ht="17.25" customHeight="1">
      <c r="B2" s="96"/>
    </row>
    <row r="3" spans="1:19" s="49" customFormat="1" ht="7.5" customHeight="1"/>
    <row r="4" spans="1:19" s="49" customFormat="1" ht="17.25" customHeight="1">
      <c r="B4" s="371" t="s">
        <v>508</v>
      </c>
    </row>
    <row r="5" spans="1:19" s="49" customFormat="1" ht="7.5" customHeight="1"/>
    <row r="6" spans="1:19" s="49" customFormat="1" ht="16.5" customHeight="1">
      <c r="F6" s="326"/>
    </row>
    <row r="7" spans="1:19" s="49" customFormat="1" ht="11.25" customHeight="1"/>
    <row r="8" spans="1:19" s="49" customFormat="1" ht="17.25" customHeight="1">
      <c r="B8" s="49" t="s">
        <v>449</v>
      </c>
      <c r="I8" s="49" t="s">
        <v>455</v>
      </c>
    </row>
    <row r="9" spans="1:19" s="49" customFormat="1" ht="3.75" customHeight="1"/>
    <row r="10" spans="1:19" s="49" customFormat="1" ht="17.25" customHeight="1">
      <c r="B10" s="903" t="s">
        <v>42</v>
      </c>
      <c r="C10" s="901" t="s">
        <v>444</v>
      </c>
      <c r="D10" s="324"/>
      <c r="E10" s="901" t="s">
        <v>443</v>
      </c>
      <c r="F10" s="320"/>
      <c r="G10" s="901" t="s">
        <v>442</v>
      </c>
      <c r="H10" s="324"/>
      <c r="I10" s="901" t="s">
        <v>82</v>
      </c>
      <c r="J10" s="324"/>
    </row>
    <row r="11" spans="1:19" s="49" customFormat="1" ht="17.25" customHeight="1">
      <c r="B11" s="904"/>
      <c r="C11" s="902"/>
      <c r="D11" s="322" t="s">
        <v>95</v>
      </c>
      <c r="E11" s="902"/>
      <c r="F11" s="322" t="s">
        <v>95</v>
      </c>
      <c r="G11" s="902"/>
      <c r="H11" s="322" t="s">
        <v>95</v>
      </c>
      <c r="I11" s="902"/>
      <c r="J11" s="322" t="s">
        <v>95</v>
      </c>
    </row>
    <row r="12" spans="1:19" s="49" customFormat="1" ht="13">
      <c r="B12" s="321"/>
      <c r="C12" s="321"/>
      <c r="D12" s="319" t="s">
        <v>92</v>
      </c>
      <c r="E12" s="320"/>
      <c r="F12" s="319" t="s">
        <v>92</v>
      </c>
      <c r="G12" s="321"/>
      <c r="H12" s="319" t="s">
        <v>92</v>
      </c>
      <c r="I12" s="320"/>
      <c r="J12" s="319" t="s">
        <v>92</v>
      </c>
    </row>
    <row r="13" spans="1:19" s="49" customFormat="1" ht="18" customHeight="1">
      <c r="B13" s="637">
        <v>29</v>
      </c>
      <c r="C13" s="657">
        <v>551462</v>
      </c>
      <c r="D13" s="639">
        <v>101.40804148545894</v>
      </c>
      <c r="E13" s="658">
        <v>14265</v>
      </c>
      <c r="F13" s="639">
        <v>101.06269925611051</v>
      </c>
      <c r="G13" s="657">
        <v>12244</v>
      </c>
      <c r="H13" s="639">
        <v>99.029440310579105</v>
      </c>
      <c r="I13" s="658">
        <v>25514</v>
      </c>
      <c r="J13" s="639">
        <v>101.07356494869866</v>
      </c>
      <c r="P13" s="49" t="s">
        <v>440</v>
      </c>
      <c r="Q13" s="49" t="s">
        <v>439</v>
      </c>
      <c r="R13" s="49" t="s">
        <v>438</v>
      </c>
      <c r="S13" s="49" t="s">
        <v>82</v>
      </c>
    </row>
    <row r="14" spans="1:19" s="49" customFormat="1" ht="18" customHeight="1">
      <c r="B14" s="637">
        <v>30</v>
      </c>
      <c r="C14" s="657">
        <v>564421.86896352761</v>
      </c>
      <c r="D14" s="639">
        <v>102.35009283749878</v>
      </c>
      <c r="E14" s="658">
        <v>14361.082332110307</v>
      </c>
      <c r="F14" s="639">
        <v>100.6735529765882</v>
      </c>
      <c r="G14" s="657">
        <v>12244.648241648254</v>
      </c>
      <c r="H14" s="639">
        <v>100.00529436171392</v>
      </c>
      <c r="I14" s="658">
        <v>25912.588436364091</v>
      </c>
      <c r="J14" s="639">
        <v>101.56223421009678</v>
      </c>
      <c r="M14" s="318" t="s">
        <v>446</v>
      </c>
      <c r="O14" s="49" t="s">
        <v>454</v>
      </c>
      <c r="P14" s="318">
        <f t="shared" ref="P14:S15" si="0">P25+P36</f>
        <v>64134380</v>
      </c>
      <c r="Q14" s="318">
        <f t="shared" si="0"/>
        <v>60210260</v>
      </c>
      <c r="R14" s="318">
        <f t="shared" si="0"/>
        <v>11612830</v>
      </c>
      <c r="S14" s="318">
        <f t="shared" si="0"/>
        <v>135957470</v>
      </c>
    </row>
    <row r="15" spans="1:19" s="49" customFormat="1" ht="18" customHeight="1">
      <c r="B15" s="637" t="s">
        <v>33</v>
      </c>
      <c r="C15" s="657">
        <v>580514.62094792386</v>
      </c>
      <c r="D15" s="639">
        <v>102.85119214355534</v>
      </c>
      <c r="E15" s="658">
        <v>14732.279964422958</v>
      </c>
      <c r="F15" s="639">
        <v>102.58474691341807</v>
      </c>
      <c r="G15" s="657">
        <v>11989.95551315344</v>
      </c>
      <c r="H15" s="639">
        <v>97.919966964599965</v>
      </c>
      <c r="I15" s="658">
        <v>26423.489878963501</v>
      </c>
      <c r="J15" s="639">
        <v>101.97163414937908</v>
      </c>
      <c r="O15" s="49" t="s">
        <v>436</v>
      </c>
      <c r="P15" s="318">
        <f t="shared" si="0"/>
        <v>105548</v>
      </c>
      <c r="Q15" s="318">
        <f t="shared" si="0"/>
        <v>3845713</v>
      </c>
      <c r="R15" s="318">
        <f t="shared" si="0"/>
        <v>909145</v>
      </c>
      <c r="S15" s="318">
        <f t="shared" si="0"/>
        <v>4860406</v>
      </c>
    </row>
    <row r="16" spans="1:19" s="49" customFormat="1" ht="18" customHeight="1">
      <c r="B16" s="637">
        <v>2</v>
      </c>
      <c r="C16" s="657">
        <v>591492</v>
      </c>
      <c r="D16" s="639">
        <f>C16/C15*100</f>
        <v>101.89097374225496</v>
      </c>
      <c r="E16" s="658">
        <v>15316</v>
      </c>
      <c r="F16" s="639">
        <f>E16/E15*100</f>
        <v>103.96218397279084</v>
      </c>
      <c r="G16" s="657">
        <v>12862</v>
      </c>
      <c r="H16" s="639">
        <f>G16/G15*100</f>
        <v>107.27312529133151</v>
      </c>
      <c r="I16" s="658">
        <v>27634</v>
      </c>
      <c r="J16" s="639">
        <f>I16/I15*100</f>
        <v>104.58118941359152</v>
      </c>
    </row>
    <row r="17" spans="2:19" s="49" customFormat="1" ht="18" customHeight="1">
      <c r="B17" s="637">
        <v>3</v>
      </c>
      <c r="C17" s="657">
        <f>P17</f>
        <v>607632.35684238456</v>
      </c>
      <c r="D17" s="639">
        <f>C17/C16*100</f>
        <v>102.72875319402199</v>
      </c>
      <c r="E17" s="658">
        <f>Q17</f>
        <v>15656.462143690909</v>
      </c>
      <c r="F17" s="639">
        <f>E17/E16*100</f>
        <v>102.22291814893516</v>
      </c>
      <c r="G17" s="657">
        <f>R17</f>
        <v>12773.352985497362</v>
      </c>
      <c r="H17" s="639">
        <f>G17/G16*100</f>
        <v>99.310783591178378</v>
      </c>
      <c r="I17" s="658">
        <f>S17</f>
        <v>27972.451272589162</v>
      </c>
      <c r="J17" s="639">
        <f>I17/I16*100</f>
        <v>101.22476395957574</v>
      </c>
      <c r="P17" s="317">
        <f>P14/P15*1000</f>
        <v>607632.35684238456</v>
      </c>
      <c r="Q17" s="317">
        <f>Q14/Q15*1000</f>
        <v>15656.462143690909</v>
      </c>
      <c r="R17" s="317">
        <f>R14/R15*1000</f>
        <v>12773.352985497362</v>
      </c>
      <c r="S17" s="317">
        <f>S14/S15*1000</f>
        <v>27972.451272589162</v>
      </c>
    </row>
    <row r="18" spans="2:19" s="49" customFormat="1" ht="11.25" customHeight="1"/>
    <row r="19" spans="2:19" s="49" customFormat="1" ht="16.5" customHeight="1">
      <c r="B19" s="49" t="s">
        <v>447</v>
      </c>
    </row>
    <row r="20" spans="2:19" s="49" customFormat="1" ht="3" customHeight="1"/>
    <row r="21" spans="2:19" s="49" customFormat="1" ht="16.5" customHeight="1">
      <c r="B21" s="903" t="s">
        <v>42</v>
      </c>
      <c r="C21" s="901" t="s">
        <v>444</v>
      </c>
      <c r="D21" s="324"/>
      <c r="E21" s="901" t="s">
        <v>443</v>
      </c>
      <c r="F21" s="320"/>
      <c r="G21" s="901" t="s">
        <v>442</v>
      </c>
      <c r="H21" s="324"/>
      <c r="I21" s="901" t="s">
        <v>82</v>
      </c>
      <c r="J21" s="324"/>
      <c r="R21" s="318"/>
    </row>
    <row r="22" spans="2:19" s="49" customFormat="1" ht="17.25" customHeight="1">
      <c r="B22" s="904"/>
      <c r="C22" s="902"/>
      <c r="D22" s="322" t="s">
        <v>95</v>
      </c>
      <c r="E22" s="902"/>
      <c r="F22" s="322" t="s">
        <v>95</v>
      </c>
      <c r="G22" s="902"/>
      <c r="H22" s="322" t="s">
        <v>95</v>
      </c>
      <c r="I22" s="902"/>
      <c r="J22" s="322" t="s">
        <v>95</v>
      </c>
    </row>
    <row r="23" spans="2:19" s="49" customFormat="1" ht="13">
      <c r="B23" s="321"/>
      <c r="C23" s="321"/>
      <c r="D23" s="319" t="s">
        <v>92</v>
      </c>
      <c r="E23" s="320"/>
      <c r="F23" s="319" t="s">
        <v>92</v>
      </c>
      <c r="G23" s="325"/>
      <c r="H23" s="319" t="s">
        <v>92</v>
      </c>
      <c r="I23" s="320"/>
      <c r="J23" s="319" t="s">
        <v>92</v>
      </c>
    </row>
    <row r="24" spans="2:19" s="49" customFormat="1" ht="18" customHeight="1">
      <c r="B24" s="637">
        <v>29</v>
      </c>
      <c r="C24" s="657">
        <v>550705</v>
      </c>
      <c r="D24" s="639">
        <v>101.61002548069204</v>
      </c>
      <c r="E24" s="658">
        <v>14245</v>
      </c>
      <c r="F24" s="639">
        <v>101.25817458060847</v>
      </c>
      <c r="G24" s="657">
        <v>12244</v>
      </c>
      <c r="H24" s="639">
        <v>98.97340554522674</v>
      </c>
      <c r="I24" s="658">
        <v>25502</v>
      </c>
      <c r="J24" s="639">
        <v>101.14222257476004</v>
      </c>
      <c r="P24" s="49" t="s">
        <v>440</v>
      </c>
      <c r="Q24" s="49" t="s">
        <v>439</v>
      </c>
      <c r="R24" s="49" t="s">
        <v>438</v>
      </c>
      <c r="S24" s="49" t="s">
        <v>82</v>
      </c>
    </row>
    <row r="25" spans="2:19" s="49" customFormat="1" ht="18" customHeight="1">
      <c r="B25" s="637">
        <v>30</v>
      </c>
      <c r="C25" s="657">
        <v>563999.07106473728</v>
      </c>
      <c r="D25" s="639">
        <v>102.41400950867295</v>
      </c>
      <c r="E25" s="658">
        <v>14350.673623722132</v>
      </c>
      <c r="F25" s="639">
        <v>100.74182958035895</v>
      </c>
      <c r="G25" s="657">
        <v>12245.232693328653</v>
      </c>
      <c r="H25" s="639">
        <v>100.01006773381782</v>
      </c>
      <c r="I25" s="658">
        <v>25908.58809853924</v>
      </c>
      <c r="J25" s="639">
        <v>101.59433808540209</v>
      </c>
      <c r="M25" s="318" t="s">
        <v>446</v>
      </c>
      <c r="O25" s="49" t="s">
        <v>454</v>
      </c>
      <c r="P25" s="318">
        <v>64134388</v>
      </c>
      <c r="Q25" s="318">
        <v>60210562</v>
      </c>
      <c r="R25" s="318">
        <v>11612939</v>
      </c>
      <c r="S25" s="318">
        <f>SUM(P25:R25)</f>
        <v>135957889</v>
      </c>
    </row>
    <row r="26" spans="2:19" s="49" customFormat="1" ht="18" customHeight="1">
      <c r="B26" s="637" t="s">
        <v>33</v>
      </c>
      <c r="C26" s="657">
        <v>580296.09691315016</v>
      </c>
      <c r="D26" s="639">
        <v>102.88954834936995</v>
      </c>
      <c r="E26" s="658">
        <v>14728.754522734362</v>
      </c>
      <c r="F26" s="639">
        <v>102.63458642378467</v>
      </c>
      <c r="G26" s="657">
        <v>11989.974740867892</v>
      </c>
      <c r="H26" s="639">
        <v>97.91545037278199</v>
      </c>
      <c r="I26" s="658">
        <v>26420.064965720536</v>
      </c>
      <c r="J26" s="639">
        <v>101.97415955372009</v>
      </c>
      <c r="O26" s="49" t="s">
        <v>436</v>
      </c>
      <c r="P26" s="318">
        <v>105549</v>
      </c>
      <c r="Q26" s="318">
        <v>3845732</v>
      </c>
      <c r="R26" s="318">
        <v>909181</v>
      </c>
      <c r="S26" s="318">
        <f>SUM(P26:R26)</f>
        <v>4860462</v>
      </c>
    </row>
    <row r="27" spans="2:19" s="49" customFormat="1" ht="18" customHeight="1">
      <c r="B27" s="637">
        <v>2</v>
      </c>
      <c r="C27" s="657">
        <v>591497</v>
      </c>
      <c r="D27" s="639">
        <f>C27/C26*100</f>
        <v>101.93020479483359</v>
      </c>
      <c r="E27" s="658">
        <v>15317</v>
      </c>
      <c r="F27" s="639">
        <f>E27/E26*100</f>
        <v>103.99385756859252</v>
      </c>
      <c r="G27" s="657">
        <v>12862</v>
      </c>
      <c r="H27" s="639">
        <f>G27/G26*100</f>
        <v>107.27295326286055</v>
      </c>
      <c r="I27" s="658">
        <v>27634</v>
      </c>
      <c r="J27" s="639">
        <f>I27/I26*100</f>
        <v>104.59474659072383</v>
      </c>
    </row>
    <row r="28" spans="2:19" s="49" customFormat="1" ht="18" customHeight="1">
      <c r="B28" s="637">
        <v>3</v>
      </c>
      <c r="C28" s="657">
        <f>P28</f>
        <v>607626.67576196836</v>
      </c>
      <c r="D28" s="639">
        <f>C28/C27*100</f>
        <v>102.72692435666933</v>
      </c>
      <c r="E28" s="658">
        <f>Q28</f>
        <v>15656.463320897035</v>
      </c>
      <c r="F28" s="639">
        <f>E28/E27*100</f>
        <v>102.21625201342977</v>
      </c>
      <c r="G28" s="657">
        <f>R28</f>
        <v>12772.967098960493</v>
      </c>
      <c r="H28" s="639">
        <f>G28/G27*100</f>
        <v>99.307783384858439</v>
      </c>
      <c r="I28" s="658">
        <f>S28</f>
        <v>27972.215192712134</v>
      </c>
      <c r="J28" s="639">
        <f>I28/I27*100</f>
        <v>101.22390965011267</v>
      </c>
      <c r="P28" s="317">
        <f>P25/P26*1000</f>
        <v>607626.67576196836</v>
      </c>
      <c r="Q28" s="317">
        <f>Q25/Q26*1000</f>
        <v>15656.463320897035</v>
      </c>
      <c r="R28" s="317">
        <f>R25/R26*1000</f>
        <v>12772.967098960493</v>
      </c>
      <c r="S28" s="317">
        <f>S25/S26*1000</f>
        <v>27972.215192712134</v>
      </c>
    </row>
    <row r="29" spans="2:19" s="49" customFormat="1" ht="11.25" customHeight="1">
      <c r="O29" s="318"/>
      <c r="P29" s="318"/>
      <c r="Q29" s="318"/>
      <c r="R29" s="318"/>
    </row>
    <row r="30" spans="2:19" s="49" customFormat="1" ht="17.25" customHeight="1">
      <c r="B30" s="49" t="s">
        <v>445</v>
      </c>
      <c r="O30" s="318"/>
      <c r="P30" s="318"/>
      <c r="Q30" s="318"/>
      <c r="R30" s="318"/>
    </row>
    <row r="31" spans="2:19" s="49" customFormat="1" ht="3.75" customHeight="1">
      <c r="O31" s="318"/>
      <c r="P31" s="318"/>
      <c r="Q31" s="318"/>
      <c r="R31" s="318"/>
    </row>
    <row r="32" spans="2:19" s="49" customFormat="1" ht="17.25" customHeight="1">
      <c r="B32" s="903" t="s">
        <v>42</v>
      </c>
      <c r="C32" s="901" t="s">
        <v>444</v>
      </c>
      <c r="D32" s="324"/>
      <c r="E32" s="901" t="s">
        <v>443</v>
      </c>
      <c r="F32" s="320"/>
      <c r="G32" s="901" t="s">
        <v>442</v>
      </c>
      <c r="H32" s="324"/>
      <c r="I32" s="901" t="s">
        <v>82</v>
      </c>
      <c r="J32" s="324"/>
      <c r="R32" s="49">
        <v>0</v>
      </c>
    </row>
    <row r="33" spans="2:19" s="49" customFormat="1" ht="17.25" customHeight="1">
      <c r="B33" s="904"/>
      <c r="C33" s="902"/>
      <c r="D33" s="322" t="s">
        <v>95</v>
      </c>
      <c r="E33" s="902"/>
      <c r="F33" s="322" t="s">
        <v>95</v>
      </c>
      <c r="G33" s="902"/>
      <c r="H33" s="322" t="s">
        <v>95</v>
      </c>
      <c r="I33" s="902"/>
      <c r="J33" s="322" t="s">
        <v>95</v>
      </c>
    </row>
    <row r="34" spans="2:19" s="49" customFormat="1" ht="13">
      <c r="B34" s="321"/>
      <c r="C34" s="321"/>
      <c r="D34" s="319" t="s">
        <v>92</v>
      </c>
      <c r="E34" s="320"/>
      <c r="F34" s="319" t="s">
        <v>92</v>
      </c>
      <c r="G34" s="321"/>
      <c r="H34" s="319" t="s">
        <v>92</v>
      </c>
      <c r="I34" s="320"/>
      <c r="J34" s="319" t="s">
        <v>92</v>
      </c>
    </row>
    <row r="35" spans="2:19" s="49" customFormat="1" ht="18" customHeight="1">
      <c r="B35" s="637">
        <v>29</v>
      </c>
      <c r="C35" s="646">
        <v>588507</v>
      </c>
      <c r="D35" s="639">
        <v>98.786377210077603</v>
      </c>
      <c r="E35" s="661">
        <v>15195</v>
      </c>
      <c r="F35" s="639">
        <v>99.222933263680289</v>
      </c>
      <c r="G35" s="646">
        <v>12245</v>
      </c>
      <c r="H35" s="639">
        <v>100.29486444426243</v>
      </c>
      <c r="I35" s="661">
        <v>26044</v>
      </c>
      <c r="J35" s="639">
        <v>100.25792046810639</v>
      </c>
      <c r="P35" s="49" t="s">
        <v>440</v>
      </c>
      <c r="Q35" s="49" t="s">
        <v>439</v>
      </c>
      <c r="R35" s="49" t="s">
        <v>438</v>
      </c>
      <c r="S35" s="49" t="s">
        <v>82</v>
      </c>
    </row>
    <row r="36" spans="2:19" s="49" customFormat="1" ht="18" customHeight="1">
      <c r="B36" s="637">
        <v>30</v>
      </c>
      <c r="C36" s="646">
        <v>616912.64442013134</v>
      </c>
      <c r="D36" s="639">
        <v>104.82673008479617</v>
      </c>
      <c r="E36" s="661">
        <v>15501.143804555821</v>
      </c>
      <c r="F36" s="639">
        <v>102.01476672955458</v>
      </c>
      <c r="G36" s="646">
        <v>12183.241115609537</v>
      </c>
      <c r="H36" s="639">
        <v>99.495639980478046</v>
      </c>
      <c r="I36" s="661">
        <v>26348.549098112813</v>
      </c>
      <c r="J36" s="639">
        <v>101.16936376176015</v>
      </c>
      <c r="M36" s="318" t="s">
        <v>437</v>
      </c>
      <c r="O36" s="49" t="s">
        <v>454</v>
      </c>
      <c r="P36" s="49">
        <v>-8</v>
      </c>
      <c r="Q36" s="49">
        <v>-302</v>
      </c>
      <c r="R36" s="49">
        <v>-109</v>
      </c>
      <c r="S36" s="49">
        <f>SUM(P36:R36)</f>
        <v>-419</v>
      </c>
    </row>
    <row r="37" spans="2:19" s="49" customFormat="1" ht="18" customHeight="1">
      <c r="B37" s="637" t="s">
        <v>33</v>
      </c>
      <c r="C37" s="646">
        <v>712466.12021857919</v>
      </c>
      <c r="D37" s="639">
        <v>115.48897994922176</v>
      </c>
      <c r="E37" s="661">
        <v>16542.070807609929</v>
      </c>
      <c r="F37" s="639">
        <v>106.71516254657401</v>
      </c>
      <c r="G37" s="646">
        <v>11981.123595505618</v>
      </c>
      <c r="H37" s="639">
        <v>98.341020109624523</v>
      </c>
      <c r="I37" s="661">
        <v>28150.002557293203</v>
      </c>
      <c r="J37" s="639">
        <v>106.83701198298398</v>
      </c>
      <c r="O37" s="49" t="s">
        <v>436</v>
      </c>
      <c r="P37" s="318">
        <v>-1</v>
      </c>
      <c r="Q37" s="318">
        <v>-19</v>
      </c>
      <c r="R37" s="318">
        <v>-36</v>
      </c>
      <c r="S37" s="318">
        <f>SUM(P37:R37)</f>
        <v>-56</v>
      </c>
    </row>
    <row r="38" spans="2:19" s="49" customFormat="1" ht="18" customHeight="1">
      <c r="B38" s="637">
        <v>2</v>
      </c>
      <c r="C38" s="646">
        <v>462233</v>
      </c>
      <c r="D38" s="639">
        <f>C38/C37*100</f>
        <v>64.877891998315718</v>
      </c>
      <c r="E38" s="661">
        <v>8122</v>
      </c>
      <c r="F38" s="639">
        <f>E38/E37*100</f>
        <v>49.09905231613201</v>
      </c>
      <c r="G38" s="646">
        <v>8091</v>
      </c>
      <c r="H38" s="639">
        <f>G38/G37*100</f>
        <v>67.531228899392303</v>
      </c>
      <c r="I38" s="661">
        <v>22762</v>
      </c>
      <c r="J38" s="639">
        <f>I38/I37*100</f>
        <v>80.859672938476308</v>
      </c>
      <c r="P38" s="318"/>
      <c r="Q38" s="318"/>
      <c r="R38" s="318"/>
    </row>
    <row r="39" spans="2:19" s="49" customFormat="1" ht="18" customHeight="1">
      <c r="B39" s="637">
        <v>3</v>
      </c>
      <c r="C39" s="646">
        <f>P39</f>
        <v>8000</v>
      </c>
      <c r="D39" s="639">
        <f>C39/C38*100</f>
        <v>1.7307288748315244</v>
      </c>
      <c r="E39" s="661">
        <f>Q39</f>
        <v>15894.736842105263</v>
      </c>
      <c r="F39" s="639">
        <f>E39/E38*100</f>
        <v>195.69978874791016</v>
      </c>
      <c r="G39" s="646">
        <f>R39</f>
        <v>3027.7777777777778</v>
      </c>
      <c r="H39" s="639">
        <f>G39/G38*100</f>
        <v>37.421552067454925</v>
      </c>
      <c r="I39" s="661">
        <f>S39</f>
        <v>7482.1428571428569</v>
      </c>
      <c r="J39" s="639">
        <f>I39/I38*100</f>
        <v>32.871201375726464</v>
      </c>
      <c r="O39" s="318"/>
      <c r="P39" s="317">
        <f>P36/P37*1000</f>
        <v>8000</v>
      </c>
      <c r="Q39" s="317">
        <f>Q36/Q37*1000</f>
        <v>15894.736842105263</v>
      </c>
      <c r="R39" s="317">
        <f>R36/R37*1000</f>
        <v>3027.7777777777778</v>
      </c>
      <c r="S39" s="317">
        <f>S36/S37*1000</f>
        <v>7482.1428571428569</v>
      </c>
    </row>
    <row r="40" spans="2:19" s="49" customFormat="1" ht="10.5" customHeight="1"/>
    <row r="41" spans="2:19" s="49" customFormat="1" ht="18" customHeight="1"/>
    <row r="42" spans="2:19" s="49" customFormat="1" ht="18" customHeight="1"/>
    <row r="43" spans="2:19" s="49" customFormat="1" ht="18" customHeight="1"/>
    <row r="44" spans="2:19" s="49" customFormat="1" ht="7.5" customHeight="1"/>
    <row r="45" spans="2:19" s="49" customFormat="1" ht="17.25" customHeight="1"/>
    <row r="46" spans="2:19" s="49" customFormat="1" ht="17.25" customHeight="1"/>
    <row r="47" spans="2:19" s="49" customFormat="1" ht="17.25" customHeight="1"/>
    <row r="48" spans="2:19" s="49" customFormat="1" ht="17.25" customHeight="1"/>
    <row r="49" spans="2:10" s="49" customFormat="1" ht="17.25" customHeight="1"/>
    <row r="50" spans="2:10" s="49" customFormat="1" ht="17.25" customHeight="1"/>
    <row r="51" spans="2:10" s="49" customFormat="1" ht="17.25" customHeight="1"/>
    <row r="52" spans="2:10" s="49" customFormat="1" ht="17.25" customHeight="1"/>
    <row r="53" spans="2:10" s="49" customFormat="1" ht="17.25" customHeight="1"/>
    <row r="54" spans="2:10" s="49" customFormat="1" ht="17.25" customHeight="1"/>
    <row r="55" spans="2:10" s="49" customFormat="1" ht="17.25" customHeight="1"/>
    <row r="56" spans="2:10" s="49" customFormat="1" ht="17.25" customHeight="1"/>
    <row r="57" spans="2:10" s="49" customFormat="1" ht="17.25" customHeight="1"/>
    <row r="58" spans="2:10" s="49" customFormat="1" ht="17.25" customHeight="1"/>
    <row r="59" spans="2:10" s="49" customFormat="1" ht="17.25" customHeight="1"/>
    <row r="60" spans="2:10" s="49" customFormat="1" ht="17.25" customHeight="1"/>
    <row r="61" spans="2:10" s="49" customFormat="1" ht="17.25" customHeight="1"/>
    <row r="62" spans="2:10" s="49" customFormat="1" ht="17.25" customHeight="1"/>
    <row r="63" spans="2:10" s="49" customFormat="1" ht="17.25" customHeight="1">
      <c r="B63" s="371"/>
      <c r="C63" s="371"/>
      <c r="D63" s="371"/>
      <c r="E63" s="371"/>
      <c r="F63" s="371"/>
      <c r="G63" s="371"/>
      <c r="H63" s="371"/>
      <c r="I63" s="371"/>
      <c r="J63" s="371"/>
    </row>
    <row r="64" spans="2:10" s="49" customFormat="1" ht="17.25" customHeight="1">
      <c r="B64" s="371"/>
      <c r="C64" s="371"/>
      <c r="D64" s="371"/>
      <c r="E64" s="371"/>
      <c r="F64" s="371"/>
      <c r="G64" s="371"/>
      <c r="H64" s="371"/>
      <c r="I64" s="371"/>
      <c r="J64" s="371"/>
    </row>
    <row r="65" spans="2:10" s="49" customFormat="1" ht="17.25" customHeight="1">
      <c r="B65" s="371"/>
      <c r="C65" s="371"/>
      <c r="D65" s="371"/>
      <c r="E65" s="371"/>
      <c r="F65" s="371"/>
      <c r="G65" s="371"/>
      <c r="H65" s="371"/>
      <c r="I65" s="371"/>
      <c r="J65" s="371"/>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3"/>
  <sheetViews>
    <sheetView view="pageBreakPreview" zoomScale="90" zoomScaleNormal="100" zoomScaleSheetLayoutView="90" workbookViewId="0">
      <selection activeCell="H42" sqref="H42"/>
    </sheetView>
  </sheetViews>
  <sheetFormatPr defaultColWidth="9" defaultRowHeight="18" customHeight="1"/>
  <cols>
    <col min="1" max="1" width="4.36328125" style="2" customWidth="1"/>
    <col min="2" max="2" width="4.6328125" style="2" bestFit="1" customWidth="1"/>
    <col min="3" max="3" width="15.453125" style="2" customWidth="1"/>
    <col min="4" max="8" width="12.26953125" style="2" customWidth="1"/>
    <col min="9" max="16384" width="9" style="2"/>
  </cols>
  <sheetData>
    <row r="2" spans="1:10" ht="19">
      <c r="A2" s="663" t="s">
        <v>30</v>
      </c>
      <c r="B2" s="663"/>
      <c r="C2" s="663"/>
      <c r="D2" s="663"/>
      <c r="E2" s="663"/>
      <c r="F2" s="663"/>
      <c r="G2" s="663"/>
      <c r="H2" s="663"/>
      <c r="I2" s="17"/>
      <c r="J2" s="17"/>
    </row>
    <row r="3" spans="1:10" ht="19">
      <c r="A3" s="18"/>
      <c r="B3" s="18"/>
      <c r="C3" s="18"/>
      <c r="D3" s="18"/>
      <c r="E3" s="18"/>
      <c r="F3" s="18"/>
      <c r="G3" s="18"/>
      <c r="H3" s="18"/>
      <c r="I3" s="17"/>
      <c r="J3" s="17"/>
    </row>
    <row r="4" spans="1:10" ht="9" customHeight="1"/>
    <row r="5" spans="1:10" ht="18" customHeight="1">
      <c r="A5" s="16" t="s">
        <v>29</v>
      </c>
      <c r="B5" s="10"/>
    </row>
    <row r="6" spans="1:10" ht="9" customHeight="1">
      <c r="A6" s="16"/>
      <c r="B6" s="10"/>
    </row>
    <row r="7" spans="1:10" ht="18" customHeight="1">
      <c r="A7" s="15" t="s">
        <v>456</v>
      </c>
      <c r="B7" s="10"/>
    </row>
    <row r="8" spans="1:10" ht="18" customHeight="1">
      <c r="A8" s="13" t="s">
        <v>28</v>
      </c>
    </row>
    <row r="9" spans="1:10" ht="18" customHeight="1">
      <c r="A9" s="13" t="s">
        <v>457</v>
      </c>
      <c r="C9" s="14"/>
    </row>
    <row r="10" spans="1:10" ht="18" customHeight="1">
      <c r="A10" s="13" t="s">
        <v>458</v>
      </c>
    </row>
    <row r="11" spans="1:10" ht="18" customHeight="1">
      <c r="A11" s="13" t="s">
        <v>459</v>
      </c>
    </row>
    <row r="12" spans="1:10" ht="18" customHeight="1">
      <c r="A12" s="13" t="s">
        <v>27</v>
      </c>
    </row>
    <row r="13" spans="1:10" ht="18" customHeight="1">
      <c r="A13" s="13" t="s">
        <v>460</v>
      </c>
      <c r="I13" s="4"/>
    </row>
    <row r="14" spans="1:10" ht="18" customHeight="1">
      <c r="A14" s="13" t="s">
        <v>461</v>
      </c>
      <c r="I14" s="4"/>
    </row>
    <row r="15" spans="1:10" ht="18" customHeight="1">
      <c r="A15" s="13" t="s">
        <v>462</v>
      </c>
    </row>
    <row r="16" spans="1:10" ht="18" customHeight="1">
      <c r="A16" s="12"/>
    </row>
    <row r="17" spans="1:9" ht="18" customHeight="1">
      <c r="A17" s="11" t="s">
        <v>26</v>
      </c>
      <c r="B17" s="10"/>
      <c r="C17" s="10"/>
      <c r="D17" s="10"/>
      <c r="E17" s="10"/>
      <c r="F17" s="10"/>
      <c r="H17" s="3"/>
    </row>
    <row r="18" spans="1:9" ht="9" customHeight="1">
      <c r="A18" s="9"/>
      <c r="B18" s="9"/>
    </row>
    <row r="19" spans="1:9" ht="18" customHeight="1">
      <c r="A19" s="667" t="s">
        <v>20</v>
      </c>
      <c r="B19" s="667"/>
      <c r="C19" s="667"/>
      <c r="D19" s="8">
        <v>29</v>
      </c>
      <c r="E19" s="8">
        <v>30</v>
      </c>
      <c r="F19" s="8" t="s">
        <v>19</v>
      </c>
      <c r="G19" s="8">
        <v>2</v>
      </c>
      <c r="H19" s="8">
        <v>3</v>
      </c>
    </row>
    <row r="20" spans="1:9" ht="18" customHeight="1">
      <c r="A20" s="664" t="s">
        <v>25</v>
      </c>
      <c r="B20" s="668" t="s">
        <v>16</v>
      </c>
      <c r="C20" s="669"/>
      <c r="D20" s="330">
        <v>77</v>
      </c>
      <c r="E20" s="330">
        <v>77</v>
      </c>
      <c r="F20" s="330">
        <v>77</v>
      </c>
      <c r="G20" s="330">
        <v>77</v>
      </c>
      <c r="H20" s="330">
        <v>77</v>
      </c>
    </row>
    <row r="21" spans="1:9" ht="18" customHeight="1">
      <c r="A21" s="665"/>
      <c r="B21" s="670" t="s">
        <v>15</v>
      </c>
      <c r="C21" s="671"/>
      <c r="D21" s="331">
        <v>2</v>
      </c>
      <c r="E21" s="331">
        <v>2</v>
      </c>
      <c r="F21" s="331">
        <v>2</v>
      </c>
      <c r="G21" s="331">
        <v>2</v>
      </c>
      <c r="H21" s="331">
        <v>2</v>
      </c>
    </row>
    <row r="22" spans="1:9" ht="18" customHeight="1">
      <c r="A22" s="666"/>
      <c r="B22" s="672" t="s">
        <v>14</v>
      </c>
      <c r="C22" s="673"/>
      <c r="D22" s="332">
        <v>79</v>
      </c>
      <c r="E22" s="332">
        <v>79</v>
      </c>
      <c r="F22" s="332">
        <v>79</v>
      </c>
      <c r="G22" s="332">
        <v>79</v>
      </c>
      <c r="H22" s="332">
        <v>79</v>
      </c>
    </row>
    <row r="23" spans="1:9" ht="18" customHeight="1">
      <c r="A23" s="664" t="s">
        <v>24</v>
      </c>
      <c r="B23" s="668" t="s">
        <v>16</v>
      </c>
      <c r="C23" s="669"/>
      <c r="D23" s="333">
        <v>291085</v>
      </c>
      <c r="E23" s="333">
        <v>283386</v>
      </c>
      <c r="F23" s="333">
        <v>277092</v>
      </c>
      <c r="G23" s="333">
        <v>276323</v>
      </c>
      <c r="H23" s="333">
        <v>272249</v>
      </c>
    </row>
    <row r="24" spans="1:9" ht="18" customHeight="1">
      <c r="A24" s="665"/>
      <c r="B24" s="670" t="s">
        <v>15</v>
      </c>
      <c r="C24" s="671"/>
      <c r="D24" s="334">
        <v>18417</v>
      </c>
      <c r="E24" s="334">
        <v>18334</v>
      </c>
      <c r="F24" s="334">
        <v>18292</v>
      </c>
      <c r="G24" s="334">
        <v>18379</v>
      </c>
      <c r="H24" s="334">
        <v>18242</v>
      </c>
    </row>
    <row r="25" spans="1:9" ht="18" customHeight="1">
      <c r="A25" s="666"/>
      <c r="B25" s="672" t="s">
        <v>14</v>
      </c>
      <c r="C25" s="673"/>
      <c r="D25" s="335">
        <v>309502</v>
      </c>
      <c r="E25" s="335">
        <v>301720</v>
      </c>
      <c r="F25" s="335">
        <v>295384</v>
      </c>
      <c r="G25" s="335">
        <v>294702</v>
      </c>
      <c r="H25" s="335">
        <v>290491</v>
      </c>
    </row>
    <row r="26" spans="1:9" ht="18" customHeight="1">
      <c r="A26" s="667" t="s">
        <v>23</v>
      </c>
      <c r="B26" s="667"/>
      <c r="C26" s="667"/>
      <c r="D26" s="336">
        <v>35.700000000000003</v>
      </c>
      <c r="E26" s="336">
        <v>34.6</v>
      </c>
      <c r="F26" s="337">
        <v>33.700000000000003</v>
      </c>
      <c r="G26" s="337">
        <v>33.474142621369921</v>
      </c>
      <c r="H26" s="337">
        <v>32.9</v>
      </c>
    </row>
    <row r="27" spans="1:9" ht="18" customHeight="1">
      <c r="A27" s="2" t="s">
        <v>22</v>
      </c>
      <c r="H27" s="3"/>
    </row>
    <row r="28" spans="1:9" ht="18" customHeight="1">
      <c r="H28" s="3" t="s">
        <v>21</v>
      </c>
    </row>
    <row r="29" spans="1:9" ht="18" customHeight="1">
      <c r="A29" s="667" t="s">
        <v>20</v>
      </c>
      <c r="B29" s="667"/>
      <c r="C29" s="667"/>
      <c r="D29" s="8">
        <v>29</v>
      </c>
      <c r="E29" s="8">
        <v>30</v>
      </c>
      <c r="F29" s="8" t="s">
        <v>19</v>
      </c>
      <c r="G29" s="8">
        <v>2</v>
      </c>
      <c r="H29" s="8">
        <v>3</v>
      </c>
    </row>
    <row r="30" spans="1:9" ht="18" customHeight="1">
      <c r="A30" s="680" t="s">
        <v>17</v>
      </c>
      <c r="B30" s="683" t="s">
        <v>16</v>
      </c>
      <c r="C30" s="684"/>
      <c r="D30" s="333">
        <v>473946</v>
      </c>
      <c r="E30" s="333">
        <v>453953</v>
      </c>
      <c r="F30" s="333">
        <v>438224</v>
      </c>
      <c r="G30" s="333">
        <v>433341</v>
      </c>
      <c r="H30" s="333">
        <v>421137</v>
      </c>
    </row>
    <row r="31" spans="1:9" ht="18" customHeight="1">
      <c r="A31" s="681"/>
      <c r="B31" s="685" t="s">
        <v>15</v>
      </c>
      <c r="C31" s="686"/>
      <c r="D31" s="334">
        <v>38349</v>
      </c>
      <c r="E31" s="334">
        <v>37859</v>
      </c>
      <c r="F31" s="334">
        <v>37420</v>
      </c>
      <c r="G31" s="334">
        <v>37302</v>
      </c>
      <c r="H31" s="334">
        <v>36761</v>
      </c>
    </row>
    <row r="32" spans="1:9" ht="18" customHeight="1">
      <c r="A32" s="682"/>
      <c r="B32" s="674" t="s">
        <v>14</v>
      </c>
      <c r="C32" s="675"/>
      <c r="D32" s="335">
        <v>512295</v>
      </c>
      <c r="E32" s="335">
        <v>491812</v>
      </c>
      <c r="F32" s="335">
        <v>475644</v>
      </c>
      <c r="G32" s="335">
        <v>470643</v>
      </c>
      <c r="H32" s="335">
        <v>457898</v>
      </c>
      <c r="I32" s="4"/>
    </row>
    <row r="33" spans="1:9" ht="18" customHeight="1">
      <c r="A33" s="687" t="s">
        <v>13</v>
      </c>
      <c r="B33" s="676" t="s">
        <v>12</v>
      </c>
      <c r="C33" s="7" t="s">
        <v>10</v>
      </c>
      <c r="D33" s="333">
        <v>505893</v>
      </c>
      <c r="E33" s="333">
        <v>490262</v>
      </c>
      <c r="F33" s="333">
        <v>475550</v>
      </c>
      <c r="G33" s="333">
        <v>470643</v>
      </c>
      <c r="H33" s="333">
        <v>457898</v>
      </c>
      <c r="I33" s="4"/>
    </row>
    <row r="34" spans="1:9" ht="18" customHeight="1">
      <c r="A34" s="688"/>
      <c r="B34" s="677"/>
      <c r="C34" s="5" t="s">
        <v>9</v>
      </c>
      <c r="D34" s="331">
        <v>98.8</v>
      </c>
      <c r="E34" s="331">
        <v>99.7</v>
      </c>
      <c r="F34" s="338">
        <v>100</v>
      </c>
      <c r="G34" s="338">
        <v>100</v>
      </c>
      <c r="H34" s="338">
        <v>100</v>
      </c>
    </row>
    <row r="35" spans="1:9" ht="18" customHeight="1">
      <c r="A35" s="688"/>
      <c r="B35" s="678" t="s">
        <v>11</v>
      </c>
      <c r="C35" s="5" t="s">
        <v>10</v>
      </c>
      <c r="D35" s="334">
        <v>6402</v>
      </c>
      <c r="E35" s="334">
        <v>1550</v>
      </c>
      <c r="F35" s="334">
        <v>94</v>
      </c>
      <c r="G35" s="334">
        <v>0</v>
      </c>
      <c r="H35" s="334">
        <v>0</v>
      </c>
    </row>
    <row r="36" spans="1:9" ht="18" customHeight="1">
      <c r="A36" s="689"/>
      <c r="B36" s="679"/>
      <c r="C36" s="6" t="s">
        <v>9</v>
      </c>
      <c r="D36" s="332">
        <v>1.2</v>
      </c>
      <c r="E36" s="332">
        <v>0.3</v>
      </c>
      <c r="F36" s="339">
        <v>0</v>
      </c>
      <c r="G36" s="339">
        <v>0</v>
      </c>
      <c r="H36" s="339">
        <v>0</v>
      </c>
    </row>
    <row r="37" spans="1:9" ht="18" customHeight="1">
      <c r="A37" s="690" t="s">
        <v>8</v>
      </c>
      <c r="B37" s="699" t="s">
        <v>7</v>
      </c>
      <c r="C37" s="700"/>
      <c r="D37" s="340">
        <v>15787</v>
      </c>
      <c r="E37" s="340">
        <v>14682</v>
      </c>
      <c r="F37" s="340">
        <v>13853</v>
      </c>
      <c r="G37" s="340">
        <v>13155</v>
      </c>
      <c r="H37" s="340">
        <v>12397</v>
      </c>
    </row>
    <row r="38" spans="1:9" ht="18" customHeight="1">
      <c r="A38" s="691"/>
      <c r="B38" s="685" t="s">
        <v>6</v>
      </c>
      <c r="C38" s="686"/>
      <c r="D38" s="334">
        <v>224342</v>
      </c>
      <c r="E38" s="334">
        <v>219026</v>
      </c>
      <c r="F38" s="334">
        <v>214279</v>
      </c>
      <c r="G38" s="334">
        <v>214140</v>
      </c>
      <c r="H38" s="334">
        <v>211804</v>
      </c>
    </row>
    <row r="39" spans="1:9" ht="18" customHeight="1">
      <c r="A39" s="691"/>
      <c r="B39" s="685" t="s">
        <v>5</v>
      </c>
      <c r="C39" s="686"/>
      <c r="D39" s="334">
        <v>102373</v>
      </c>
      <c r="E39" s="334">
        <v>106409</v>
      </c>
      <c r="F39" s="334">
        <v>111193</v>
      </c>
      <c r="G39" s="334">
        <v>119786</v>
      </c>
      <c r="H39" s="334">
        <v>120256</v>
      </c>
    </row>
    <row r="40" spans="1:9" ht="18" customHeight="1">
      <c r="A40" s="692"/>
      <c r="B40" s="701" t="s">
        <v>4</v>
      </c>
      <c r="C40" s="702"/>
      <c r="D40" s="341">
        <v>7328</v>
      </c>
      <c r="E40" s="341">
        <v>7428</v>
      </c>
      <c r="F40" s="341">
        <v>7801</v>
      </c>
      <c r="G40" s="341">
        <v>8248</v>
      </c>
      <c r="H40" s="341">
        <v>8568</v>
      </c>
    </row>
    <row r="41" spans="1:9" ht="18" customHeight="1">
      <c r="A41" s="693" t="s">
        <v>3</v>
      </c>
      <c r="B41" s="694"/>
      <c r="C41" s="695"/>
      <c r="D41" s="336">
        <v>24.2</v>
      </c>
      <c r="E41" s="336">
        <v>23.4</v>
      </c>
      <c r="F41" s="336">
        <v>22.8</v>
      </c>
      <c r="G41" s="337">
        <v>22.712029954362929</v>
      </c>
      <c r="H41" s="337">
        <v>22.3</v>
      </c>
    </row>
    <row r="42" spans="1:9" ht="18" customHeight="1">
      <c r="A42" s="696" t="s">
        <v>2</v>
      </c>
      <c r="B42" s="697"/>
      <c r="C42" s="698"/>
      <c r="D42" s="336">
        <v>1.66</v>
      </c>
      <c r="E42" s="336">
        <v>1.63</v>
      </c>
      <c r="F42" s="336">
        <v>1.61</v>
      </c>
      <c r="G42" s="342">
        <v>1.59701325406682</v>
      </c>
      <c r="H42" s="342">
        <f>H32/H25</f>
        <v>1.5762897989954938</v>
      </c>
    </row>
    <row r="43" spans="1:9" ht="18" customHeight="1">
      <c r="A43" s="2" t="s">
        <v>1</v>
      </c>
      <c r="H43" s="3"/>
    </row>
  </sheetData>
  <mergeCells count="26">
    <mergeCell ref="A37:A40"/>
    <mergeCell ref="A41:C41"/>
    <mergeCell ref="A42:C42"/>
    <mergeCell ref="B37:C37"/>
    <mergeCell ref="B38:C38"/>
    <mergeCell ref="B39:C39"/>
    <mergeCell ref="B40:C40"/>
    <mergeCell ref="B32:C32"/>
    <mergeCell ref="B33:B34"/>
    <mergeCell ref="B35:B36"/>
    <mergeCell ref="A29:C29"/>
    <mergeCell ref="A30:A32"/>
    <mergeCell ref="B30:C30"/>
    <mergeCell ref="B31:C31"/>
    <mergeCell ref="A33:A36"/>
    <mergeCell ref="A2:H2"/>
    <mergeCell ref="A20:A22"/>
    <mergeCell ref="A23:A25"/>
    <mergeCell ref="A26:C26"/>
    <mergeCell ref="A19:C19"/>
    <mergeCell ref="B20:C20"/>
    <mergeCell ref="B21:C21"/>
    <mergeCell ref="B22:C22"/>
    <mergeCell ref="B23:C23"/>
    <mergeCell ref="B24:C24"/>
    <mergeCell ref="B25:C25"/>
  </mergeCells>
  <phoneticPr fontId="2"/>
  <pageMargins left="0.78740157480314965" right="0.19685039370078741" top="0.39370078740157483" bottom="0.39370078740157483" header="0.51181102362204722" footer="0.51181102362204722"/>
  <pageSetup paperSize="9" scale="9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64"/>
  <sheetViews>
    <sheetView view="pageBreakPreview" zoomScaleNormal="100" zoomScaleSheetLayoutView="100" workbookViewId="0">
      <selection activeCell="E2" sqref="E2"/>
    </sheetView>
  </sheetViews>
  <sheetFormatPr defaultRowHeight="17.25" customHeight="1"/>
  <cols>
    <col min="1" max="1" width="1" style="371" customWidth="1"/>
    <col min="2" max="2" width="4.36328125" style="371" customWidth="1"/>
    <col min="3" max="3" width="13.7265625" style="371" customWidth="1"/>
    <col min="4" max="4" width="7.453125" style="371" customWidth="1"/>
    <col min="5" max="5" width="13.7265625" style="371" customWidth="1"/>
    <col min="6" max="6" width="7.453125" style="371" customWidth="1"/>
    <col min="7" max="7" width="13.7265625" style="371" customWidth="1"/>
    <col min="8" max="8" width="7.453125" style="371" customWidth="1"/>
    <col min="9" max="9" width="13.7265625" style="371" customWidth="1"/>
    <col min="10" max="10" width="7.453125" style="371" customWidth="1"/>
    <col min="11" max="11" width="1.453125" style="371" customWidth="1"/>
    <col min="12" max="12" width="76.54296875" style="371" customWidth="1"/>
    <col min="13" max="13" width="3.453125" style="371" bestFit="1" customWidth="1"/>
    <col min="14" max="15" width="8.7265625" style="371"/>
    <col min="16" max="16" width="8.1796875" style="371" customWidth="1"/>
    <col min="17" max="19" width="11.81640625" style="371" bestFit="1" customWidth="1"/>
    <col min="20" max="20" width="12.90625" style="371" bestFit="1" customWidth="1"/>
    <col min="21" max="16384" width="8.7265625" style="371"/>
  </cols>
  <sheetData>
    <row r="1" spans="1:10" ht="9" customHeight="1">
      <c r="A1" s="371" t="s">
        <v>98</v>
      </c>
    </row>
    <row r="2" spans="1:10" ht="17.25" customHeight="1">
      <c r="B2" s="96"/>
    </row>
    <row r="3" spans="1:10" s="49" customFormat="1" ht="7.5" customHeight="1"/>
    <row r="4" spans="1:10" s="49" customFormat="1" ht="17.25" customHeight="1">
      <c r="B4" s="371" t="s">
        <v>509</v>
      </c>
    </row>
    <row r="5" spans="1:10" s="49" customFormat="1" ht="7.5" customHeight="1"/>
    <row r="6" spans="1:10" s="49" customFormat="1" ht="16.5" customHeight="1">
      <c r="F6" s="326"/>
    </row>
    <row r="7" spans="1:10" s="49" customFormat="1" ht="11.25" customHeight="1"/>
    <row r="8" spans="1:10" s="49" customFormat="1" ht="17.25" customHeight="1">
      <c r="B8" s="49" t="s">
        <v>449</v>
      </c>
      <c r="I8" s="49" t="s">
        <v>455</v>
      </c>
    </row>
    <row r="9" spans="1:10" s="49" customFormat="1" ht="3.75" customHeight="1"/>
    <row r="10" spans="1:10" s="49" customFormat="1" ht="17.25" customHeight="1">
      <c r="B10" s="903" t="s">
        <v>42</v>
      </c>
      <c r="C10" s="901" t="s">
        <v>444</v>
      </c>
      <c r="D10" s="324"/>
      <c r="E10" s="901" t="s">
        <v>443</v>
      </c>
      <c r="F10" s="320"/>
      <c r="G10" s="901" t="s">
        <v>442</v>
      </c>
      <c r="H10" s="324"/>
      <c r="I10" s="901" t="s">
        <v>82</v>
      </c>
      <c r="J10" s="324"/>
    </row>
    <row r="11" spans="1:10" s="49" customFormat="1" ht="17.25" customHeight="1">
      <c r="B11" s="904"/>
      <c r="C11" s="902"/>
      <c r="D11" s="322" t="s">
        <v>95</v>
      </c>
      <c r="E11" s="902"/>
      <c r="F11" s="322" t="s">
        <v>95</v>
      </c>
      <c r="G11" s="902"/>
      <c r="H11" s="322" t="s">
        <v>95</v>
      </c>
      <c r="I11" s="902"/>
      <c r="J11" s="322" t="s">
        <v>95</v>
      </c>
    </row>
    <row r="12" spans="1:10" s="49" customFormat="1" ht="13">
      <c r="B12" s="321"/>
      <c r="C12" s="321"/>
      <c r="D12" s="319" t="s">
        <v>92</v>
      </c>
      <c r="E12" s="320"/>
      <c r="F12" s="319" t="s">
        <v>92</v>
      </c>
      <c r="G12" s="321"/>
      <c r="H12" s="319" t="s">
        <v>92</v>
      </c>
      <c r="I12" s="320"/>
      <c r="J12" s="319" t="s">
        <v>92</v>
      </c>
    </row>
    <row r="13" spans="1:10" s="49" customFormat="1" ht="18" customHeight="1">
      <c r="B13" s="637">
        <v>29</v>
      </c>
      <c r="C13" s="657">
        <v>122643</v>
      </c>
      <c r="D13" s="639">
        <v>102.38765100222903</v>
      </c>
      <c r="E13" s="658">
        <v>117682</v>
      </c>
      <c r="F13" s="639">
        <v>101.54629389938734</v>
      </c>
      <c r="G13" s="657">
        <v>22303</v>
      </c>
      <c r="H13" s="639">
        <v>101.63598250091141</v>
      </c>
      <c r="I13" s="658">
        <v>262628</v>
      </c>
      <c r="J13" s="639">
        <v>101.94513560828673</v>
      </c>
    </row>
    <row r="14" spans="1:10" s="49" customFormat="1" ht="18" customHeight="1">
      <c r="B14" s="637">
        <v>30</v>
      </c>
      <c r="C14" s="657">
        <v>127766.99223065034</v>
      </c>
      <c r="D14" s="639">
        <v>104.17797365577354</v>
      </c>
      <c r="E14" s="658">
        <v>119834.87506703686</v>
      </c>
      <c r="F14" s="639">
        <v>101.82940047504026</v>
      </c>
      <c r="G14" s="657">
        <v>22854.104945588828</v>
      </c>
      <c r="H14" s="639">
        <v>102.4709902057518</v>
      </c>
      <c r="I14" s="658">
        <v>270455.97224327602</v>
      </c>
      <c r="J14" s="639">
        <v>102.98063125153298</v>
      </c>
    </row>
    <row r="15" spans="1:10" s="49" customFormat="1" ht="18" customHeight="1">
      <c r="B15" s="637" t="s">
        <v>33</v>
      </c>
      <c r="C15" s="657">
        <v>132119.77962449289</v>
      </c>
      <c r="D15" s="639">
        <v>103.40681682948653</v>
      </c>
      <c r="E15" s="658">
        <v>123667.67678875822</v>
      </c>
      <c r="F15" s="639">
        <v>103.19840256818165</v>
      </c>
      <c r="G15" s="657">
        <v>23231.489526637317</v>
      </c>
      <c r="H15" s="639">
        <v>101.65127701105322</v>
      </c>
      <c r="I15" s="658">
        <v>279018.94593988842</v>
      </c>
      <c r="J15" s="639">
        <v>103.16612483192273</v>
      </c>
    </row>
    <row r="16" spans="1:10" s="49" customFormat="1" ht="18" customHeight="1">
      <c r="B16" s="637">
        <v>2</v>
      </c>
      <c r="C16" s="657">
        <v>129365</v>
      </c>
      <c r="D16" s="639">
        <f>C16/C15*100</f>
        <v>97.914937769104341</v>
      </c>
      <c r="E16" s="658">
        <v>119977</v>
      </c>
      <c r="F16" s="639">
        <f>E16/E15*100</f>
        <v>97.015649614682729</v>
      </c>
      <c r="G16" s="657">
        <v>23363</v>
      </c>
      <c r="H16" s="639">
        <f>G16/G15*100</f>
        <v>100.56608713449859</v>
      </c>
      <c r="I16" s="658">
        <v>272705</v>
      </c>
      <c r="J16" s="639">
        <f>I16/I15*100</f>
        <v>97.737090605578913</v>
      </c>
    </row>
    <row r="17" spans="2:20" s="49" customFormat="1" ht="18" customHeight="1">
      <c r="B17" s="637">
        <v>3</v>
      </c>
      <c r="C17" s="657">
        <f>C28</f>
        <v>137253.38241273782</v>
      </c>
      <c r="D17" s="639">
        <f>C17/C16*100</f>
        <v>106.09777174099473</v>
      </c>
      <c r="E17" s="658">
        <f>E28</f>
        <v>128856.04040490508</v>
      </c>
      <c r="F17" s="639">
        <f>E17/E16*100</f>
        <v>107.40061878935553</v>
      </c>
      <c r="G17" s="657">
        <f>G28</f>
        <v>24852.738245553963</v>
      </c>
      <c r="H17" s="639">
        <f>G17/G16*100</f>
        <v>106.37648523543193</v>
      </c>
      <c r="I17" s="658">
        <f>I28</f>
        <v>290962.16106319684</v>
      </c>
      <c r="J17" s="639">
        <f>I17/I16*100</f>
        <v>106.69483913503485</v>
      </c>
    </row>
    <row r="18" spans="2:20" s="49" customFormat="1" ht="11.25" customHeight="1"/>
    <row r="19" spans="2:20" s="49" customFormat="1" ht="16.5" customHeight="1">
      <c r="B19" s="49" t="s">
        <v>447</v>
      </c>
    </row>
    <row r="20" spans="2:20" s="49" customFormat="1" ht="3" customHeight="1"/>
    <row r="21" spans="2:20" s="49" customFormat="1" ht="16.5" customHeight="1">
      <c r="B21" s="903" t="s">
        <v>42</v>
      </c>
      <c r="C21" s="901" t="s">
        <v>444</v>
      </c>
      <c r="D21" s="324"/>
      <c r="E21" s="901" t="s">
        <v>443</v>
      </c>
      <c r="F21" s="320"/>
      <c r="G21" s="901" t="s">
        <v>442</v>
      </c>
      <c r="H21" s="324"/>
      <c r="I21" s="901" t="s">
        <v>82</v>
      </c>
      <c r="J21" s="324"/>
      <c r="P21" s="49" t="s">
        <v>441</v>
      </c>
      <c r="S21" s="318">
        <v>467270</v>
      </c>
    </row>
    <row r="22" spans="2:20" s="49" customFormat="1" ht="17.25" customHeight="1">
      <c r="B22" s="904"/>
      <c r="C22" s="902"/>
      <c r="D22" s="322" t="s">
        <v>95</v>
      </c>
      <c r="E22" s="902"/>
      <c r="F22" s="322" t="s">
        <v>95</v>
      </c>
      <c r="G22" s="902"/>
      <c r="H22" s="322" t="s">
        <v>95</v>
      </c>
      <c r="I22" s="902"/>
      <c r="J22" s="322" t="s">
        <v>95</v>
      </c>
    </row>
    <row r="23" spans="2:20" s="49" customFormat="1" ht="13">
      <c r="B23" s="321"/>
      <c r="C23" s="321"/>
      <c r="D23" s="319" t="s">
        <v>92</v>
      </c>
      <c r="E23" s="320"/>
      <c r="F23" s="319" t="s">
        <v>92</v>
      </c>
      <c r="G23" s="325"/>
      <c r="H23" s="319" t="s">
        <v>92</v>
      </c>
      <c r="I23" s="320"/>
      <c r="J23" s="319" t="s">
        <v>92</v>
      </c>
    </row>
    <row r="24" spans="2:20" s="49" customFormat="1" ht="18" customHeight="1">
      <c r="B24" s="637">
        <v>29</v>
      </c>
      <c r="C24" s="657">
        <v>122415</v>
      </c>
      <c r="D24" s="639">
        <v>102.49164845653429</v>
      </c>
      <c r="E24" s="658">
        <v>117246</v>
      </c>
      <c r="F24" s="639">
        <v>101.8326153418566</v>
      </c>
      <c r="G24" s="657">
        <v>22244</v>
      </c>
      <c r="H24" s="639">
        <v>101.89647274393036</v>
      </c>
      <c r="I24" s="658">
        <v>261905</v>
      </c>
      <c r="J24" s="639">
        <v>102.1454423487933</v>
      </c>
      <c r="Q24" s="49" t="s">
        <v>440</v>
      </c>
      <c r="R24" s="49" t="s">
        <v>439</v>
      </c>
      <c r="S24" s="49" t="s">
        <v>438</v>
      </c>
      <c r="T24" s="49" t="s">
        <v>82</v>
      </c>
    </row>
    <row r="25" spans="2:20" s="49" customFormat="1" ht="18" customHeight="1">
      <c r="B25" s="637">
        <v>30</v>
      </c>
      <c r="C25" s="657">
        <v>127671.367137394</v>
      </c>
      <c r="D25" s="639">
        <v>104.29389138373075</v>
      </c>
      <c r="E25" s="658">
        <v>119620.50446555924</v>
      </c>
      <c r="F25" s="639">
        <v>102.0252328143896</v>
      </c>
      <c r="G25" s="657">
        <v>22822.089959523699</v>
      </c>
      <c r="H25" s="639">
        <v>102.59885793707831</v>
      </c>
      <c r="I25" s="658">
        <v>270113.96156247694</v>
      </c>
      <c r="J25" s="639">
        <v>103.13432792901125</v>
      </c>
      <c r="N25" s="318" t="s">
        <v>446</v>
      </c>
      <c r="O25" s="318"/>
      <c r="P25" s="49" t="s">
        <v>454</v>
      </c>
      <c r="Q25" s="318">
        <v>64134388</v>
      </c>
      <c r="R25" s="318">
        <v>60210562</v>
      </c>
      <c r="S25" s="318">
        <v>11612939</v>
      </c>
      <c r="T25" s="318">
        <f>SUM(Q25:S25)</f>
        <v>135957889</v>
      </c>
    </row>
    <row r="26" spans="2:20" s="49" customFormat="1" ht="18" customHeight="1">
      <c r="B26" s="637" t="s">
        <v>33</v>
      </c>
      <c r="C26" s="657">
        <v>132060.77738235725</v>
      </c>
      <c r="D26" s="639">
        <v>103.43805376521078</v>
      </c>
      <c r="E26" s="658">
        <v>123593.39064665674</v>
      </c>
      <c r="F26" s="639">
        <v>103.32124178780853</v>
      </c>
      <c r="G26" s="657">
        <v>23217.820512028404</v>
      </c>
      <c r="H26" s="639">
        <v>101.73398033750001</v>
      </c>
      <c r="I26" s="658">
        <v>278871.98854104237</v>
      </c>
      <c r="J26" s="639">
        <v>103.24234516716741</v>
      </c>
    </row>
    <row r="27" spans="2:20" s="49" customFormat="1" ht="18" customHeight="1">
      <c r="B27" s="637">
        <v>2</v>
      </c>
      <c r="C27" s="657">
        <v>129362</v>
      </c>
      <c r="D27" s="639">
        <f>C27/C26*100</f>
        <v>97.956412618605555</v>
      </c>
      <c r="E27" s="658">
        <v>119976</v>
      </c>
      <c r="F27" s="639">
        <f>E27/E26*100</f>
        <v>97.073152028817972</v>
      </c>
      <c r="G27" s="657">
        <v>23363</v>
      </c>
      <c r="H27" s="639">
        <f>G27/G26*100</f>
        <v>100.62529335127036</v>
      </c>
      <c r="I27" s="658">
        <v>272701</v>
      </c>
      <c r="J27" s="639">
        <f>I27/I26*100</f>
        <v>97.787160849920156</v>
      </c>
    </row>
    <row r="28" spans="2:20" s="49" customFormat="1" ht="18" customHeight="1">
      <c r="B28" s="637">
        <v>3</v>
      </c>
      <c r="C28" s="657">
        <f>Q28</f>
        <v>137253.38241273782</v>
      </c>
      <c r="D28" s="639">
        <f>C28/C27*100</f>
        <v>106.10023222641721</v>
      </c>
      <c r="E28" s="657">
        <f>R28</f>
        <v>128856.04040490508</v>
      </c>
      <c r="F28" s="639">
        <f>E28/E27*100</f>
        <v>107.40151397354896</v>
      </c>
      <c r="G28" s="657">
        <f>S28</f>
        <v>24852.738245553963</v>
      </c>
      <c r="H28" s="639">
        <f>G28/G27*100</f>
        <v>106.37648523543193</v>
      </c>
      <c r="I28" s="658">
        <f>T28</f>
        <v>290962.16106319684</v>
      </c>
      <c r="J28" s="639">
        <f>I28/I27*100</f>
        <v>106.696404143438</v>
      </c>
      <c r="Q28" s="317">
        <f>Q25/$S$21*1000</f>
        <v>137253.38241273782</v>
      </c>
      <c r="R28" s="317">
        <f>R25/$S$21*1000</f>
        <v>128856.04040490508</v>
      </c>
      <c r="S28" s="317">
        <f>S25/$S$21*1000</f>
        <v>24852.738245553963</v>
      </c>
      <c r="T28" s="317">
        <f>T25/$S$21*1000</f>
        <v>290962.16106319684</v>
      </c>
    </row>
    <row r="29" spans="2:20" s="49" customFormat="1" ht="11.25" customHeight="1">
      <c r="P29" s="318"/>
      <c r="Q29" s="318"/>
      <c r="R29" s="318"/>
      <c r="S29" s="318"/>
    </row>
    <row r="30" spans="2:20" s="49" customFormat="1" ht="17.25" customHeight="1">
      <c r="B30" s="49" t="s">
        <v>445</v>
      </c>
      <c r="P30" s="318"/>
      <c r="Q30" s="318"/>
      <c r="R30" s="318"/>
      <c r="S30" s="318"/>
    </row>
    <row r="31" spans="2:20" s="49" customFormat="1" ht="3.75" customHeight="1">
      <c r="P31" s="318"/>
      <c r="Q31" s="318"/>
      <c r="R31" s="318"/>
      <c r="S31" s="318"/>
    </row>
    <row r="32" spans="2:20" s="49" customFormat="1" ht="17.25" customHeight="1">
      <c r="B32" s="903" t="s">
        <v>42</v>
      </c>
      <c r="C32" s="901" t="s">
        <v>444</v>
      </c>
      <c r="D32" s="324"/>
      <c r="E32" s="901" t="s">
        <v>443</v>
      </c>
      <c r="F32" s="320"/>
      <c r="G32" s="901" t="s">
        <v>442</v>
      </c>
      <c r="H32" s="324"/>
      <c r="I32" s="901" t="s">
        <v>82</v>
      </c>
      <c r="J32" s="324"/>
      <c r="P32" s="49" t="s">
        <v>441</v>
      </c>
      <c r="S32" s="49">
        <v>0</v>
      </c>
    </row>
    <row r="33" spans="2:20" s="49" customFormat="1" ht="17.25" customHeight="1">
      <c r="B33" s="904"/>
      <c r="C33" s="902"/>
      <c r="D33" s="322" t="s">
        <v>95</v>
      </c>
      <c r="E33" s="902"/>
      <c r="F33" s="322" t="s">
        <v>95</v>
      </c>
      <c r="G33" s="902"/>
      <c r="H33" s="322" t="s">
        <v>95</v>
      </c>
      <c r="I33" s="902"/>
      <c r="J33" s="322" t="s">
        <v>95</v>
      </c>
    </row>
    <row r="34" spans="2:20" s="49" customFormat="1" ht="13">
      <c r="B34" s="321"/>
      <c r="C34" s="321"/>
      <c r="D34" s="319" t="s">
        <v>92</v>
      </c>
      <c r="E34" s="320"/>
      <c r="F34" s="319" t="s">
        <v>92</v>
      </c>
      <c r="G34" s="321"/>
      <c r="H34" s="319" t="s">
        <v>92</v>
      </c>
      <c r="I34" s="320"/>
      <c r="J34" s="319" t="s">
        <v>92</v>
      </c>
    </row>
    <row r="35" spans="2:20" s="49" customFormat="1" ht="18" customHeight="1">
      <c r="B35" s="637">
        <v>29</v>
      </c>
      <c r="C35" s="646">
        <v>134071</v>
      </c>
      <c r="D35" s="639">
        <v>103.58412139192781</v>
      </c>
      <c r="E35" s="661">
        <v>139572</v>
      </c>
      <c r="F35" s="639">
        <v>101.84317674357514</v>
      </c>
      <c r="G35" s="646">
        <v>25282</v>
      </c>
      <c r="H35" s="639">
        <v>100.5368433610371</v>
      </c>
      <c r="I35" s="661">
        <v>298925</v>
      </c>
      <c r="J35" s="639">
        <v>102.5035662359751</v>
      </c>
      <c r="Q35" s="49" t="s">
        <v>440</v>
      </c>
      <c r="R35" s="49" t="s">
        <v>439</v>
      </c>
      <c r="S35" s="49" t="s">
        <v>438</v>
      </c>
      <c r="T35" s="49" t="s">
        <v>82</v>
      </c>
    </row>
    <row r="36" spans="2:20" s="49" customFormat="1" ht="18" customHeight="1">
      <c r="B36" s="637">
        <v>30</v>
      </c>
      <c r="C36" s="646">
        <v>139637.97845468053</v>
      </c>
      <c r="D36" s="639">
        <v>104.15226145451331</v>
      </c>
      <c r="E36" s="661">
        <v>146447.03689945518</v>
      </c>
      <c r="F36" s="639">
        <v>104.92579951527181</v>
      </c>
      <c r="G36" s="646">
        <v>26828.474492322934</v>
      </c>
      <c r="H36" s="639">
        <v>106.11689934468372</v>
      </c>
      <c r="I36" s="661">
        <v>312913.48984645866</v>
      </c>
      <c r="J36" s="639">
        <v>104.67959851014758</v>
      </c>
      <c r="N36" s="318" t="s">
        <v>437</v>
      </c>
      <c r="O36" s="318"/>
      <c r="P36" s="49" t="s">
        <v>454</v>
      </c>
      <c r="Q36" s="49">
        <v>-8</v>
      </c>
      <c r="R36" s="49">
        <v>-302</v>
      </c>
      <c r="S36" s="49">
        <v>-109</v>
      </c>
      <c r="T36" s="49">
        <f>SUM(Q36:S36)</f>
        <v>-419</v>
      </c>
    </row>
    <row r="37" spans="2:20" s="49" customFormat="1" ht="18" customHeight="1">
      <c r="B37" s="637" t="s">
        <v>33</v>
      </c>
      <c r="C37" s="646">
        <v>169326.36363636365</v>
      </c>
      <c r="D37" s="639">
        <v>121.26096747477513</v>
      </c>
      <c r="E37" s="661">
        <v>170512.22857142857</v>
      </c>
      <c r="F37" s="639">
        <v>116.43269278878998</v>
      </c>
      <c r="G37" s="646">
        <v>31851.116883116883</v>
      </c>
      <c r="H37" s="639">
        <v>118.72131191145886</v>
      </c>
      <c r="I37" s="661">
        <v>371689.70909090911</v>
      </c>
      <c r="J37" s="639">
        <v>118.78353639317083</v>
      </c>
      <c r="P37" s="318"/>
      <c r="Q37" s="318"/>
      <c r="R37" s="318"/>
      <c r="S37" s="318"/>
    </row>
    <row r="38" spans="2:20" s="49" customFormat="1" ht="18" customHeight="1">
      <c r="B38" s="637">
        <v>2</v>
      </c>
      <c r="C38" s="646">
        <v>616310</v>
      </c>
      <c r="D38" s="639">
        <f>C38/C37*100</f>
        <v>363.97757960689148</v>
      </c>
      <c r="E38" s="661">
        <v>227413</v>
      </c>
      <c r="F38" s="639">
        <f>E38/E37*100</f>
        <v>133.37049307565374</v>
      </c>
      <c r="G38" s="646">
        <v>97097</v>
      </c>
      <c r="H38" s="639">
        <f>G38/G37*100</f>
        <v>304.84645281455602</v>
      </c>
      <c r="I38" s="661">
        <v>940820</v>
      </c>
      <c r="J38" s="639">
        <f>I38/I37*100</f>
        <v>253.11973320463687</v>
      </c>
      <c r="P38" s="318"/>
      <c r="Q38" s="318"/>
      <c r="R38" s="318"/>
      <c r="S38" s="318"/>
    </row>
    <row r="39" spans="2:20" s="49" customFormat="1" ht="18" customHeight="1">
      <c r="B39" s="637">
        <v>3</v>
      </c>
      <c r="C39" s="646">
        <v>0</v>
      </c>
      <c r="D39" s="647" t="s">
        <v>83</v>
      </c>
      <c r="E39" s="661">
        <v>0</v>
      </c>
      <c r="F39" s="647" t="s">
        <v>83</v>
      </c>
      <c r="G39" s="646">
        <v>0</v>
      </c>
      <c r="H39" s="647" t="s">
        <v>83</v>
      </c>
      <c r="I39" s="661">
        <v>0</v>
      </c>
      <c r="J39" s="647" t="s">
        <v>83</v>
      </c>
      <c r="P39" s="318"/>
      <c r="Q39" s="317" t="e">
        <f>Q36/$S$32*1000</f>
        <v>#DIV/0!</v>
      </c>
      <c r="R39" s="317" t="e">
        <f>R36/$S$32*1000</f>
        <v>#DIV/0!</v>
      </c>
      <c r="S39" s="317" t="e">
        <f>S36/$S$32*1000</f>
        <v>#DIV/0!</v>
      </c>
      <c r="T39" s="317" t="e">
        <f>T36/$S$32*1000</f>
        <v>#DIV/0!</v>
      </c>
    </row>
    <row r="40" spans="2:20" s="49" customFormat="1" ht="10.5" customHeight="1"/>
    <row r="41" spans="2:20" s="49" customFormat="1" ht="18" customHeight="1">
      <c r="I41" s="329"/>
    </row>
    <row r="42" spans="2:20" s="49" customFormat="1" ht="18" customHeight="1"/>
    <row r="43" spans="2:20" s="49" customFormat="1" ht="7.5" customHeight="1"/>
    <row r="44" spans="2:20" s="49" customFormat="1" ht="17.25" customHeight="1"/>
    <row r="45" spans="2:20" s="49" customFormat="1" ht="17.25" customHeight="1"/>
    <row r="46" spans="2:20" s="49" customFormat="1" ht="17.25" customHeight="1"/>
    <row r="47" spans="2:20" s="49" customFormat="1" ht="17.25" customHeight="1"/>
    <row r="48" spans="2:20" s="49" customFormat="1" ht="17.25" customHeight="1"/>
    <row r="49" spans="2:10" s="49" customFormat="1" ht="17.25" customHeight="1"/>
    <row r="50" spans="2:10" s="49" customFormat="1" ht="17.25" customHeight="1"/>
    <row r="51" spans="2:10" s="49" customFormat="1" ht="17.25" customHeight="1"/>
    <row r="52" spans="2:10" s="49" customFormat="1" ht="17.25" customHeight="1"/>
    <row r="53" spans="2:10" s="49" customFormat="1" ht="17.25" customHeight="1"/>
    <row r="54" spans="2:10" s="49" customFormat="1" ht="17.25" customHeight="1"/>
    <row r="55" spans="2:10" s="49" customFormat="1" ht="17.25" customHeight="1"/>
    <row r="56" spans="2:10" s="49" customFormat="1" ht="17.25" customHeight="1"/>
    <row r="57" spans="2:10" s="49" customFormat="1" ht="17.25" customHeight="1"/>
    <row r="58" spans="2:10" s="49" customFormat="1" ht="17.25" customHeight="1"/>
    <row r="59" spans="2:10" s="49" customFormat="1" ht="17.25" customHeight="1"/>
    <row r="60" spans="2:10" s="49" customFormat="1" ht="17.25" customHeight="1"/>
    <row r="61" spans="2:10" s="49" customFormat="1" ht="17.25" customHeight="1"/>
    <row r="62" spans="2:10" s="49" customFormat="1" ht="17.25" customHeight="1">
      <c r="B62" s="371"/>
      <c r="C62" s="371"/>
      <c r="D62" s="371"/>
      <c r="E62" s="371"/>
      <c r="F62" s="371"/>
      <c r="G62" s="371"/>
      <c r="H62" s="371"/>
      <c r="I62" s="371"/>
      <c r="J62" s="371"/>
    </row>
    <row r="63" spans="2:10" s="49" customFormat="1" ht="17.25" customHeight="1">
      <c r="B63" s="371"/>
      <c r="C63" s="371"/>
      <c r="D63" s="371"/>
      <c r="E63" s="371"/>
      <c r="F63" s="371"/>
      <c r="G63" s="371"/>
      <c r="H63" s="371"/>
      <c r="I63" s="371"/>
      <c r="J63" s="371"/>
    </row>
    <row r="64" spans="2:10" s="49" customFormat="1" ht="17.25" customHeight="1">
      <c r="B64" s="371"/>
      <c r="C64" s="371"/>
      <c r="D64" s="371"/>
      <c r="E64" s="371"/>
      <c r="F64" s="371"/>
      <c r="G64" s="371"/>
      <c r="H64" s="371"/>
      <c r="I64" s="371"/>
      <c r="J64" s="371"/>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I42"/>
  <sheetViews>
    <sheetView view="pageBreakPreview" zoomScaleNormal="100" zoomScaleSheetLayoutView="100" workbookViewId="0">
      <selection activeCell="AH28" sqref="AH28"/>
    </sheetView>
  </sheetViews>
  <sheetFormatPr defaultColWidth="9" defaultRowHeight="18" customHeight="1"/>
  <cols>
    <col min="1" max="1" width="3" style="19" customWidth="1"/>
    <col min="2" max="2" width="4.08984375" style="19" customWidth="1"/>
    <col min="3" max="3" width="8.1796875" style="19" bestFit="1" customWidth="1"/>
    <col min="4" max="4" width="7.26953125" style="19" bestFit="1" customWidth="1"/>
    <col min="5" max="5" width="6.453125" style="19" bestFit="1" customWidth="1"/>
    <col min="6" max="6" width="5.7265625" style="19" bestFit="1" customWidth="1"/>
    <col min="7" max="7" width="4.90625" style="19" bestFit="1" customWidth="1"/>
    <col min="8" max="8" width="6.6328125" style="19" bestFit="1" customWidth="1"/>
    <col min="9" max="9" width="7.36328125" style="19" bestFit="1" customWidth="1"/>
    <col min="10" max="10" width="6.6328125" style="19" bestFit="1" customWidth="1"/>
    <col min="11" max="11" width="7.26953125" style="19" bestFit="1" customWidth="1"/>
    <col min="12" max="12" width="5.7265625" style="19" bestFit="1" customWidth="1"/>
    <col min="13" max="13" width="6.6328125" style="19" bestFit="1" customWidth="1"/>
    <col min="14" max="14" width="7.90625" style="19" customWidth="1"/>
    <col min="15" max="15" width="6.6328125" style="19" bestFit="1" customWidth="1"/>
    <col min="16" max="16" width="7" style="19" customWidth="1"/>
    <col min="17" max="25" width="0" style="19" hidden="1" customWidth="1"/>
    <col min="26" max="16384" width="9" style="19"/>
  </cols>
  <sheetData>
    <row r="1" spans="2:35" s="46" customFormat="1" ht="14.25" customHeight="1">
      <c r="B1" s="16" t="s">
        <v>61</v>
      </c>
      <c r="C1" s="48"/>
      <c r="D1" s="47"/>
      <c r="E1" s="47"/>
      <c r="F1" s="47"/>
      <c r="G1" s="47"/>
      <c r="H1" s="47"/>
      <c r="I1" s="47"/>
      <c r="J1" s="47"/>
      <c r="K1" s="47"/>
      <c r="L1" s="47"/>
      <c r="M1" s="47"/>
      <c r="N1" s="47"/>
      <c r="O1" s="47"/>
      <c r="P1" s="47"/>
      <c r="T1" s="47"/>
      <c r="U1" s="47"/>
      <c r="V1" s="47"/>
      <c r="W1" s="47"/>
      <c r="X1" s="47"/>
      <c r="Y1" s="47"/>
      <c r="Z1" s="47"/>
      <c r="AA1" s="47"/>
      <c r="AB1" s="47"/>
      <c r="AC1" s="47"/>
      <c r="AD1" s="47"/>
      <c r="AE1" s="47"/>
      <c r="AF1" s="47"/>
      <c r="AG1" s="47"/>
      <c r="AH1" s="47"/>
      <c r="AI1" s="47"/>
    </row>
    <row r="2" spans="2:35" s="45" customFormat="1" ht="17.25" customHeight="1">
      <c r="B2" s="13" t="s">
        <v>60</v>
      </c>
    </row>
    <row r="3" spans="2:35" s="45" customFormat="1" ht="17.25" customHeight="1">
      <c r="B3" s="13" t="s">
        <v>59</v>
      </c>
    </row>
    <row r="4" spans="2:35" s="45" customFormat="1" ht="12" customHeight="1"/>
    <row r="5" spans="2:35" s="42" customFormat="1" ht="14.25" customHeight="1">
      <c r="B5" s="11" t="s">
        <v>58</v>
      </c>
      <c r="C5" s="44"/>
      <c r="D5" s="43"/>
      <c r="E5" s="43"/>
      <c r="F5" s="43"/>
      <c r="G5" s="43"/>
      <c r="H5" s="43"/>
      <c r="I5" s="43"/>
      <c r="J5" s="43"/>
      <c r="K5" s="43"/>
      <c r="L5" s="43"/>
      <c r="M5" s="43"/>
      <c r="N5" s="43"/>
      <c r="O5" s="43"/>
      <c r="P5" s="43"/>
      <c r="T5" s="43"/>
      <c r="U5" s="43"/>
      <c r="V5" s="43"/>
      <c r="W5" s="43"/>
      <c r="X5" s="43"/>
      <c r="Y5" s="43"/>
      <c r="Z5" s="43"/>
      <c r="AA5" s="43"/>
      <c r="AB5" s="43"/>
      <c r="AC5" s="43"/>
      <c r="AD5" s="43"/>
      <c r="AE5" s="43"/>
      <c r="AF5" s="43"/>
      <c r="AG5" s="43"/>
      <c r="AH5" s="43"/>
      <c r="AI5" s="43"/>
    </row>
    <row r="6" spans="2:35" ht="12" customHeight="1">
      <c r="P6" s="41" t="s">
        <v>57</v>
      </c>
    </row>
    <row r="7" spans="2:35" ht="25.5" customHeight="1">
      <c r="B7" s="705" t="s">
        <v>42</v>
      </c>
      <c r="C7" s="707" t="s">
        <v>56</v>
      </c>
      <c r="D7" s="708"/>
      <c r="E7" s="708"/>
      <c r="F7" s="708"/>
      <c r="G7" s="708"/>
      <c r="H7" s="708"/>
      <c r="I7" s="709"/>
      <c r="J7" s="707" t="s">
        <v>55</v>
      </c>
      <c r="K7" s="708"/>
      <c r="L7" s="708"/>
      <c r="M7" s="708"/>
      <c r="N7" s="708"/>
      <c r="O7" s="708"/>
      <c r="P7" s="709"/>
    </row>
    <row r="8" spans="2:35" ht="45.75" customHeight="1">
      <c r="B8" s="706"/>
      <c r="C8" s="40" t="s">
        <v>47</v>
      </c>
      <c r="D8" s="40" t="s">
        <v>54</v>
      </c>
      <c r="E8" s="40" t="s">
        <v>45</v>
      </c>
      <c r="F8" s="40" t="s">
        <v>44</v>
      </c>
      <c r="G8" s="40" t="s">
        <v>53</v>
      </c>
      <c r="H8" s="40" t="s">
        <v>36</v>
      </c>
      <c r="I8" s="40" t="s">
        <v>14</v>
      </c>
      <c r="J8" s="40" t="s">
        <v>41</v>
      </c>
      <c r="K8" s="40" t="s">
        <v>52</v>
      </c>
      <c r="L8" s="40" t="s">
        <v>39</v>
      </c>
      <c r="M8" s="40" t="s">
        <v>51</v>
      </c>
      <c r="N8" s="40" t="s">
        <v>50</v>
      </c>
      <c r="O8" s="40" t="s">
        <v>36</v>
      </c>
      <c r="P8" s="40" t="s">
        <v>14</v>
      </c>
    </row>
    <row r="9" spans="2:35" ht="25.5" customHeight="1">
      <c r="B9" s="39">
        <v>29</v>
      </c>
      <c r="C9" s="37">
        <v>57012</v>
      </c>
      <c r="D9" s="37">
        <v>19182</v>
      </c>
      <c r="E9" s="37">
        <v>787</v>
      </c>
      <c r="F9" s="37">
        <v>2054</v>
      </c>
      <c r="G9" s="37">
        <v>21</v>
      </c>
      <c r="H9" s="37">
        <v>7023</v>
      </c>
      <c r="I9" s="37">
        <v>86079</v>
      </c>
      <c r="J9" s="37">
        <v>57155</v>
      </c>
      <c r="K9" s="37">
        <v>16369</v>
      </c>
      <c r="L9" s="37">
        <v>1010</v>
      </c>
      <c r="M9" s="37">
        <v>3081</v>
      </c>
      <c r="N9" s="37">
        <v>22670</v>
      </c>
      <c r="O9" s="37">
        <v>8446</v>
      </c>
      <c r="P9" s="37">
        <v>108731</v>
      </c>
    </row>
    <row r="10" spans="2:35" ht="25.5" customHeight="1">
      <c r="B10" s="39">
        <v>30</v>
      </c>
      <c r="C10" s="37">
        <v>57708</v>
      </c>
      <c r="D10" s="38" t="s">
        <v>49</v>
      </c>
      <c r="E10" s="37">
        <v>652</v>
      </c>
      <c r="F10" s="37">
        <v>1767</v>
      </c>
      <c r="G10" s="37">
        <v>14</v>
      </c>
      <c r="H10" s="37">
        <v>6857</v>
      </c>
      <c r="I10" s="37">
        <v>86548</v>
      </c>
      <c r="J10" s="37">
        <v>53813</v>
      </c>
      <c r="K10" s="38" t="s">
        <v>48</v>
      </c>
      <c r="L10" s="37">
        <v>1067</v>
      </c>
      <c r="M10" s="37">
        <v>2951</v>
      </c>
      <c r="N10" s="37">
        <v>23986</v>
      </c>
      <c r="O10" s="37">
        <v>8338</v>
      </c>
      <c r="P10" s="37">
        <v>107031</v>
      </c>
    </row>
    <row r="11" spans="2:35" ht="15" customHeight="1">
      <c r="B11" s="710" t="s">
        <v>19</v>
      </c>
      <c r="C11" s="36">
        <v>57942</v>
      </c>
      <c r="D11" s="36">
        <v>19397</v>
      </c>
      <c r="E11" s="36">
        <v>609</v>
      </c>
      <c r="F11" s="36">
        <v>1712</v>
      </c>
      <c r="G11" s="36">
        <v>18</v>
      </c>
      <c r="H11" s="36">
        <v>6403</v>
      </c>
      <c r="I11" s="36">
        <v>86081</v>
      </c>
      <c r="J11" s="36">
        <v>51029</v>
      </c>
      <c r="K11" s="36">
        <v>17326</v>
      </c>
      <c r="L11" s="36">
        <v>1028</v>
      </c>
      <c r="M11" s="36">
        <v>2992</v>
      </c>
      <c r="N11" s="36">
        <v>22443</v>
      </c>
      <c r="O11" s="36">
        <v>7431</v>
      </c>
      <c r="P11" s="36">
        <v>102249</v>
      </c>
    </row>
    <row r="12" spans="2:35" ht="15" customHeight="1">
      <c r="B12" s="711"/>
      <c r="C12" s="34"/>
      <c r="D12" s="35">
        <v>-12979</v>
      </c>
      <c r="E12" s="34"/>
      <c r="F12" s="34"/>
      <c r="G12" s="34"/>
      <c r="H12" s="34"/>
      <c r="I12" s="34"/>
      <c r="J12" s="34"/>
      <c r="K12" s="35">
        <v>-11458</v>
      </c>
      <c r="L12" s="34"/>
      <c r="M12" s="34"/>
      <c r="N12" s="34"/>
      <c r="O12" s="34"/>
      <c r="P12" s="34"/>
    </row>
    <row r="13" spans="2:35" ht="15" customHeight="1">
      <c r="B13" s="703">
        <v>2</v>
      </c>
      <c r="C13" s="33">
        <v>57989</v>
      </c>
      <c r="D13" s="33">
        <v>15314</v>
      </c>
      <c r="E13" s="33">
        <v>649</v>
      </c>
      <c r="F13" s="33">
        <v>1549</v>
      </c>
      <c r="G13" s="33">
        <v>28</v>
      </c>
      <c r="H13" s="33">
        <v>6569</v>
      </c>
      <c r="I13" s="33">
        <v>82098</v>
      </c>
      <c r="J13" s="33">
        <v>46295</v>
      </c>
      <c r="K13" s="33">
        <v>13352</v>
      </c>
      <c r="L13" s="33">
        <v>1052</v>
      </c>
      <c r="M13" s="33">
        <v>2841</v>
      </c>
      <c r="N13" s="33">
        <v>16632</v>
      </c>
      <c r="O13" s="33">
        <v>6927</v>
      </c>
      <c r="P13" s="33">
        <v>87099</v>
      </c>
    </row>
    <row r="14" spans="2:35" ht="15" customHeight="1">
      <c r="B14" s="704"/>
      <c r="C14" s="30"/>
      <c r="D14" s="31">
        <v>-9387</v>
      </c>
      <c r="E14" s="30"/>
      <c r="F14" s="30"/>
      <c r="G14" s="30"/>
      <c r="H14" s="30"/>
      <c r="I14" s="30"/>
      <c r="J14" s="30"/>
      <c r="K14" s="31">
        <v>-7765</v>
      </c>
      <c r="L14" s="30"/>
      <c r="M14" s="30"/>
      <c r="N14" s="30"/>
      <c r="O14" s="30"/>
      <c r="P14" s="30"/>
    </row>
    <row r="15" spans="2:35" ht="15" customHeight="1">
      <c r="B15" s="703">
        <v>3</v>
      </c>
      <c r="C15" s="33">
        <v>56189</v>
      </c>
      <c r="D15" s="33">
        <v>14222</v>
      </c>
      <c r="E15" s="33">
        <v>679</v>
      </c>
      <c r="F15" s="33">
        <v>1469</v>
      </c>
      <c r="G15" s="33">
        <v>26</v>
      </c>
      <c r="H15" s="33">
        <v>5692</v>
      </c>
      <c r="I15" s="33">
        <v>78277</v>
      </c>
      <c r="J15" s="33">
        <v>46356</v>
      </c>
      <c r="K15" s="33">
        <v>12002</v>
      </c>
      <c r="L15" s="33">
        <v>1068</v>
      </c>
      <c r="M15" s="33">
        <v>2941</v>
      </c>
      <c r="N15" s="33">
        <v>21944</v>
      </c>
      <c r="O15" s="33">
        <v>6711</v>
      </c>
      <c r="P15" s="33">
        <v>91022</v>
      </c>
    </row>
    <row r="16" spans="2:35" ht="15" customHeight="1">
      <c r="B16" s="704"/>
      <c r="C16" s="32"/>
      <c r="D16" s="31">
        <v>-8627</v>
      </c>
      <c r="E16" s="30"/>
      <c r="F16" s="30"/>
      <c r="G16" s="30"/>
      <c r="H16" s="30"/>
      <c r="I16" s="30"/>
      <c r="J16" s="30"/>
      <c r="K16" s="31">
        <v>-6687</v>
      </c>
      <c r="L16" s="30"/>
      <c r="M16" s="30"/>
      <c r="N16" s="30"/>
      <c r="O16" s="30"/>
      <c r="P16" s="30"/>
    </row>
    <row r="19" spans="7:24" ht="18" customHeight="1">
      <c r="R19" s="29"/>
    </row>
    <row r="21" spans="7:24" ht="18" customHeight="1">
      <c r="R21" s="28"/>
    </row>
    <row r="22" spans="7:24" ht="18" customHeight="1">
      <c r="R22" s="25" t="s">
        <v>42</v>
      </c>
      <c r="S22" s="24" t="s">
        <v>47</v>
      </c>
      <c r="T22" s="24" t="s">
        <v>46</v>
      </c>
      <c r="U22" s="24" t="s">
        <v>45</v>
      </c>
      <c r="V22" s="24" t="s">
        <v>44</v>
      </c>
      <c r="W22" s="24" t="s">
        <v>43</v>
      </c>
      <c r="X22" s="24" t="s">
        <v>36</v>
      </c>
    </row>
    <row r="23" spans="7:24" ht="18" customHeight="1">
      <c r="R23" s="23" t="s">
        <v>35</v>
      </c>
      <c r="S23" s="22">
        <v>56189</v>
      </c>
      <c r="T23" s="22">
        <v>14222</v>
      </c>
      <c r="U23" s="22">
        <v>679</v>
      </c>
      <c r="V23" s="22">
        <v>1469</v>
      </c>
      <c r="W23" s="22">
        <v>26</v>
      </c>
      <c r="X23" s="22">
        <v>5692</v>
      </c>
    </row>
    <row r="24" spans="7:24" ht="18" customHeight="1">
      <c r="R24" s="23" t="s">
        <v>34</v>
      </c>
      <c r="S24" s="22">
        <v>57989</v>
      </c>
      <c r="T24" s="22">
        <v>15314</v>
      </c>
      <c r="U24" s="22">
        <v>649</v>
      </c>
      <c r="V24" s="22">
        <v>1549</v>
      </c>
      <c r="W24" s="22">
        <v>28</v>
      </c>
      <c r="X24" s="22">
        <v>6569</v>
      </c>
    </row>
    <row r="25" spans="7:24" ht="18" customHeight="1">
      <c r="R25" s="23" t="s">
        <v>33</v>
      </c>
      <c r="S25" s="22">
        <v>57942</v>
      </c>
      <c r="T25" s="22">
        <v>19397</v>
      </c>
      <c r="U25" s="22">
        <v>609</v>
      </c>
      <c r="V25" s="22">
        <v>1712</v>
      </c>
      <c r="W25" s="22">
        <v>18</v>
      </c>
      <c r="X25" s="22">
        <v>6403</v>
      </c>
    </row>
    <row r="26" spans="7:24" ht="18" customHeight="1">
      <c r="R26" s="21" t="s">
        <v>32</v>
      </c>
      <c r="S26" s="20">
        <v>57708</v>
      </c>
      <c r="T26" s="20">
        <v>19550</v>
      </c>
      <c r="U26" s="20">
        <v>652</v>
      </c>
      <c r="V26" s="20">
        <v>1767</v>
      </c>
      <c r="W26" s="20">
        <v>14</v>
      </c>
      <c r="X26" s="20">
        <v>6857</v>
      </c>
    </row>
    <row r="27" spans="7:24" ht="18" customHeight="1">
      <c r="G27" s="27"/>
      <c r="H27" s="27"/>
      <c r="R27" s="21" t="s">
        <v>31</v>
      </c>
      <c r="S27" s="20">
        <v>57012</v>
      </c>
      <c r="T27" s="20">
        <v>19182</v>
      </c>
      <c r="U27" s="20">
        <v>787</v>
      </c>
      <c r="V27" s="20">
        <v>2054</v>
      </c>
      <c r="W27" s="20">
        <v>91</v>
      </c>
      <c r="X27" s="20">
        <v>6953</v>
      </c>
    </row>
    <row r="35" spans="5:24" ht="18" customHeight="1">
      <c r="E35" s="26">
        <v>93</v>
      </c>
      <c r="F35" s="26"/>
    </row>
    <row r="37" spans="5:24" ht="18" customHeight="1">
      <c r="R37" s="25" t="s">
        <v>42</v>
      </c>
      <c r="S37" s="24" t="s">
        <v>41</v>
      </c>
      <c r="T37" s="24" t="s">
        <v>40</v>
      </c>
      <c r="U37" s="24" t="s">
        <v>39</v>
      </c>
      <c r="V37" s="24" t="s">
        <v>38</v>
      </c>
      <c r="W37" s="24" t="s">
        <v>37</v>
      </c>
      <c r="X37" s="24" t="s">
        <v>36</v>
      </c>
    </row>
    <row r="38" spans="5:24" ht="18" customHeight="1">
      <c r="R38" s="23" t="s">
        <v>35</v>
      </c>
      <c r="S38" s="22">
        <v>46356</v>
      </c>
      <c r="T38" s="22">
        <v>12002</v>
      </c>
      <c r="U38" s="22">
        <v>1068</v>
      </c>
      <c r="V38" s="22">
        <v>2941</v>
      </c>
      <c r="W38" s="22">
        <v>21944</v>
      </c>
      <c r="X38" s="22">
        <v>6711</v>
      </c>
    </row>
    <row r="39" spans="5:24" ht="18" customHeight="1">
      <c r="R39" s="23" t="s">
        <v>34</v>
      </c>
      <c r="S39" s="22">
        <v>46295</v>
      </c>
      <c r="T39" s="22">
        <v>13352</v>
      </c>
      <c r="U39" s="22">
        <v>1052</v>
      </c>
      <c r="V39" s="22">
        <v>2841</v>
      </c>
      <c r="W39" s="22">
        <v>16632</v>
      </c>
      <c r="X39" s="22">
        <v>6927</v>
      </c>
    </row>
    <row r="40" spans="5:24" ht="18" customHeight="1">
      <c r="R40" s="23" t="s">
        <v>33</v>
      </c>
      <c r="S40" s="22">
        <v>51029</v>
      </c>
      <c r="T40" s="22">
        <v>17326</v>
      </c>
      <c r="U40" s="22">
        <v>1028</v>
      </c>
      <c r="V40" s="22">
        <v>2992</v>
      </c>
      <c r="W40" s="22">
        <v>22443</v>
      </c>
      <c r="X40" s="22">
        <v>7431</v>
      </c>
    </row>
    <row r="41" spans="5:24" ht="18" customHeight="1">
      <c r="R41" s="21" t="s">
        <v>32</v>
      </c>
      <c r="S41" s="20">
        <v>53813</v>
      </c>
      <c r="T41" s="20">
        <v>16876</v>
      </c>
      <c r="U41" s="20">
        <v>1067</v>
      </c>
      <c r="V41" s="20">
        <v>2951</v>
      </c>
      <c r="W41" s="20">
        <v>23986</v>
      </c>
      <c r="X41" s="20">
        <v>8338</v>
      </c>
    </row>
    <row r="42" spans="5:24" ht="18" customHeight="1">
      <c r="R42" s="21" t="s">
        <v>31</v>
      </c>
      <c r="S42" s="20">
        <v>57155</v>
      </c>
      <c r="T42" s="20">
        <v>16369</v>
      </c>
      <c r="U42" s="20">
        <v>1010</v>
      </c>
      <c r="V42" s="20">
        <v>3081</v>
      </c>
      <c r="W42" s="20">
        <v>22670</v>
      </c>
      <c r="X42" s="20">
        <v>8446</v>
      </c>
    </row>
  </sheetData>
  <mergeCells count="6">
    <mergeCell ref="B15:B16"/>
    <mergeCell ref="B7:B8"/>
    <mergeCell ref="C7:I7"/>
    <mergeCell ref="J7:P7"/>
    <mergeCell ref="B13:B14"/>
    <mergeCell ref="B11:B12"/>
  </mergeCells>
  <phoneticPr fontId="2"/>
  <pageMargins left="0.5" right="0.51181102362204722" top="0.78740157480314965" bottom="0.98425196850393704" header="0.51181102362204722" footer="0.51181102362204722"/>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
  <sheetViews>
    <sheetView view="pageBreakPreview" zoomScaleNormal="100" zoomScaleSheetLayoutView="100" workbookViewId="0">
      <selection activeCell="F3" sqref="F3"/>
    </sheetView>
  </sheetViews>
  <sheetFormatPr defaultColWidth="9" defaultRowHeight="15.75" customHeight="1"/>
  <cols>
    <col min="1" max="2" width="3.08984375" style="49" bestFit="1" customWidth="1"/>
    <col min="3" max="3" width="1.90625" style="49" customWidth="1"/>
    <col min="4" max="4" width="11.90625" style="49" bestFit="1" customWidth="1"/>
    <col min="5" max="10" width="9" style="49"/>
    <col min="11" max="11" width="9" style="49" customWidth="1"/>
    <col min="12" max="12" width="9.26953125" style="49" customWidth="1"/>
    <col min="13" max="13" width="17.90625" style="49" customWidth="1"/>
    <col min="14" max="16384" width="9" style="49"/>
  </cols>
  <sheetData>
    <row r="1" spans="1:13" ht="15.75" customHeight="1">
      <c r="A1" s="49" t="s">
        <v>70</v>
      </c>
    </row>
    <row r="2" spans="1:13" ht="15.75" customHeight="1">
      <c r="A2" s="56" t="s">
        <v>69</v>
      </c>
    </row>
    <row r="3" spans="1:13" ht="15.75" customHeight="1">
      <c r="A3" s="51"/>
    </row>
    <row r="4" spans="1:13" ht="15.75" customHeight="1">
      <c r="A4" s="55" t="s">
        <v>68</v>
      </c>
      <c r="B4" s="54"/>
      <c r="C4" s="54"/>
    </row>
    <row r="5" spans="1:13" ht="18" customHeight="1">
      <c r="A5" s="51"/>
      <c r="B5" s="52" t="s">
        <v>64</v>
      </c>
      <c r="C5" s="52"/>
      <c r="D5" s="51" t="s">
        <v>463</v>
      </c>
    </row>
    <row r="6" spans="1:13" ht="18" customHeight="1">
      <c r="A6" s="51"/>
      <c r="B6" s="51"/>
      <c r="C6" s="51"/>
      <c r="D6" s="51" t="s">
        <v>464</v>
      </c>
    </row>
    <row r="7" spans="1:13" ht="18" customHeight="1">
      <c r="A7" s="51"/>
      <c r="B7" s="52" t="s">
        <v>62</v>
      </c>
      <c r="C7" s="52"/>
      <c r="D7" s="51" t="s">
        <v>465</v>
      </c>
    </row>
    <row r="8" spans="1:13" ht="18" customHeight="1">
      <c r="A8" s="51"/>
      <c r="B8" s="51"/>
      <c r="C8" s="51"/>
      <c r="D8" s="51" t="s">
        <v>466</v>
      </c>
      <c r="M8" s="49" t="s">
        <v>67</v>
      </c>
    </row>
    <row r="9" spans="1:13" ht="18" customHeight="1">
      <c r="A9" s="51"/>
      <c r="B9" s="51"/>
      <c r="C9" s="51"/>
      <c r="D9" s="51" t="s">
        <v>467</v>
      </c>
    </row>
    <row r="10" spans="1:13" ht="18" customHeight="1">
      <c r="A10" s="51"/>
      <c r="B10" s="51"/>
      <c r="C10" s="51"/>
      <c r="D10" s="51"/>
    </row>
    <row r="11" spans="1:13" ht="18" customHeight="1">
      <c r="A11" s="53" t="s">
        <v>66</v>
      </c>
      <c r="B11" s="51"/>
      <c r="C11" s="51"/>
      <c r="D11" s="51"/>
    </row>
    <row r="12" spans="1:13" ht="18" customHeight="1">
      <c r="A12" s="51"/>
      <c r="B12" s="52" t="s">
        <v>64</v>
      </c>
      <c r="C12" s="52"/>
      <c r="D12" s="51" t="s">
        <v>468</v>
      </c>
    </row>
    <row r="13" spans="1:13" ht="18" customHeight="1">
      <c r="A13" s="51"/>
      <c r="B13" s="51"/>
      <c r="C13" s="51"/>
      <c r="D13" s="51" t="s">
        <v>466</v>
      </c>
    </row>
    <row r="14" spans="1:13" ht="18" customHeight="1">
      <c r="A14" s="51"/>
      <c r="B14" s="52"/>
      <c r="C14" s="52"/>
      <c r="D14" s="51"/>
    </row>
    <row r="15" spans="1:13" ht="18" customHeight="1">
      <c r="A15" s="53" t="s">
        <v>65</v>
      </c>
      <c r="B15" s="51"/>
      <c r="C15" s="51"/>
      <c r="D15" s="51"/>
    </row>
    <row r="16" spans="1:13" ht="18" customHeight="1">
      <c r="A16" s="51"/>
      <c r="B16" s="52" t="s">
        <v>64</v>
      </c>
      <c r="C16" s="52"/>
      <c r="D16" s="51" t="s">
        <v>469</v>
      </c>
    </row>
    <row r="17" spans="1:4" ht="18" customHeight="1">
      <c r="A17" s="51"/>
      <c r="B17" s="52"/>
      <c r="C17" s="52"/>
      <c r="D17" s="51" t="s">
        <v>63</v>
      </c>
    </row>
    <row r="18" spans="1:4" ht="18" customHeight="1">
      <c r="A18" s="51"/>
      <c r="B18" s="52" t="s">
        <v>62</v>
      </c>
      <c r="C18" s="52"/>
      <c r="D18" s="51" t="s">
        <v>470</v>
      </c>
    </row>
    <row r="19" spans="1:4" ht="18" customHeight="1">
      <c r="A19" s="51"/>
      <c r="B19" s="51"/>
      <c r="C19" s="51"/>
      <c r="D19" s="51" t="s">
        <v>471</v>
      </c>
    </row>
    <row r="20" spans="1:4" ht="18" customHeight="1">
      <c r="A20" s="51"/>
      <c r="B20" s="51"/>
      <c r="C20" s="51"/>
      <c r="D20" s="51" t="s">
        <v>472</v>
      </c>
    </row>
    <row r="21" spans="1:4" ht="18" customHeight="1">
      <c r="A21" s="51"/>
      <c r="B21" s="51"/>
      <c r="C21" s="51"/>
    </row>
    <row r="22" spans="1:4" ht="18" customHeight="1">
      <c r="D22" s="50"/>
    </row>
    <row r="23" spans="1:4" ht="18" customHeight="1"/>
    <row r="24" spans="1:4" ht="18" customHeight="1"/>
  </sheetData>
  <phoneticPr fontId="2"/>
  <pageMargins left="0.78740157480314965" right="0.59055118110236227" top="0.98425196850393704" bottom="0.98425196850393704"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view="pageBreakPreview" zoomScaleNormal="100" zoomScaleSheetLayoutView="100" workbookViewId="0">
      <selection activeCell="AK19" sqref="AK19"/>
    </sheetView>
  </sheetViews>
  <sheetFormatPr defaultRowHeight="17.25" customHeight="1"/>
  <cols>
    <col min="1" max="1" width="1" style="343" customWidth="1"/>
    <col min="2" max="2" width="4.36328125" style="343" customWidth="1"/>
    <col min="3" max="3" width="8.6328125" style="344" customWidth="1"/>
    <col min="4" max="4" width="15.6328125" style="343" customWidth="1"/>
    <col min="5" max="5" width="8.6328125" style="343" customWidth="1"/>
    <col min="6" max="6" width="15.6328125" style="343" customWidth="1"/>
    <col min="7" max="7" width="8.6328125" style="343" customWidth="1"/>
    <col min="8" max="8" width="15.6328125" style="343" customWidth="1"/>
    <col min="9" max="9" width="8.6328125" style="343" customWidth="1"/>
    <col min="10" max="11" width="1.6328125" style="343" customWidth="1"/>
    <col min="12" max="12" width="1.453125" style="343" customWidth="1"/>
    <col min="13" max="13" width="1.08984375" style="343" customWidth="1"/>
    <col min="14" max="14" width="74.81640625" style="343" hidden="1" customWidth="1"/>
    <col min="15" max="22" width="1.08984375" style="343" hidden="1" customWidth="1"/>
    <col min="23" max="23" width="3.453125" style="343" hidden="1" customWidth="1"/>
    <col min="24" max="24" width="10.26953125" style="343" hidden="1" customWidth="1"/>
    <col min="25" max="25" width="15.26953125" style="343" hidden="1" customWidth="1"/>
    <col min="26" max="26" width="17.453125" style="343" hidden="1" customWidth="1"/>
    <col min="27" max="29" width="0" style="343" hidden="1" customWidth="1"/>
    <col min="30" max="16384" width="8.7265625" style="343"/>
  </cols>
  <sheetData>
    <row r="1" spans="1:26" ht="9" customHeight="1">
      <c r="A1" s="343" t="s">
        <v>98</v>
      </c>
    </row>
    <row r="2" spans="1:26" ht="17.25" customHeight="1">
      <c r="B2" s="81" t="s">
        <v>97</v>
      </c>
      <c r="C2" s="80"/>
    </row>
    <row r="3" spans="1:26" ht="13"/>
    <row r="4" spans="1:26" ht="18.75" customHeight="1">
      <c r="B4" s="712" t="s">
        <v>42</v>
      </c>
      <c r="C4" s="345"/>
      <c r="D4" s="346"/>
      <c r="E4" s="347"/>
      <c r="F4" s="346"/>
      <c r="G4" s="346"/>
      <c r="H4" s="348"/>
      <c r="I4" s="347"/>
      <c r="J4" s="349"/>
    </row>
    <row r="5" spans="1:26" ht="18.75" customHeight="1">
      <c r="B5" s="713"/>
      <c r="C5" s="715" t="s">
        <v>96</v>
      </c>
      <c r="D5" s="716"/>
      <c r="E5" s="717"/>
      <c r="F5" s="350" t="s">
        <v>89</v>
      </c>
      <c r="G5" s="351"/>
      <c r="H5" s="350" t="s">
        <v>88</v>
      </c>
      <c r="I5" s="351"/>
      <c r="J5" s="350"/>
      <c r="K5" s="344"/>
    </row>
    <row r="6" spans="1:26" ht="18.75" customHeight="1">
      <c r="B6" s="714"/>
      <c r="C6" s="352"/>
      <c r="E6" s="79" t="s">
        <v>95</v>
      </c>
      <c r="G6" s="79" t="s">
        <v>95</v>
      </c>
      <c r="H6" s="349"/>
      <c r="I6" s="79" t="s">
        <v>95</v>
      </c>
      <c r="J6" s="349"/>
      <c r="K6" s="78"/>
    </row>
    <row r="7" spans="1:26" ht="13">
      <c r="B7" s="353"/>
      <c r="C7" s="354"/>
      <c r="D7" s="77" t="s">
        <v>94</v>
      </c>
      <c r="E7" s="76" t="s">
        <v>92</v>
      </c>
      <c r="F7" s="77" t="s">
        <v>94</v>
      </c>
      <c r="G7" s="76" t="s">
        <v>92</v>
      </c>
      <c r="H7" s="77" t="s">
        <v>94</v>
      </c>
      <c r="I7" s="76" t="s">
        <v>92</v>
      </c>
      <c r="J7" s="75"/>
      <c r="K7" s="74"/>
    </row>
    <row r="8" spans="1:26" ht="20.25" customHeight="1">
      <c r="B8" s="355" t="s">
        <v>91</v>
      </c>
      <c r="C8" s="66"/>
      <c r="D8" s="356">
        <v>179532623</v>
      </c>
      <c r="E8" s="357">
        <v>97.3</v>
      </c>
      <c r="F8" s="358">
        <v>175526377</v>
      </c>
      <c r="G8" s="357">
        <v>99</v>
      </c>
      <c r="H8" s="358">
        <v>4006246</v>
      </c>
      <c r="I8" s="357">
        <v>55.9</v>
      </c>
      <c r="J8" s="73"/>
      <c r="K8" s="70"/>
    </row>
    <row r="9" spans="1:26" ht="20.25" customHeight="1">
      <c r="B9" s="359" t="s">
        <v>90</v>
      </c>
      <c r="C9" s="66"/>
      <c r="D9" s="356">
        <v>175806838</v>
      </c>
      <c r="E9" s="357">
        <v>97.9</v>
      </c>
      <c r="F9" s="358">
        <v>174141533</v>
      </c>
      <c r="G9" s="357">
        <v>99.2</v>
      </c>
      <c r="H9" s="358">
        <v>1665305</v>
      </c>
      <c r="I9" s="357">
        <v>41.6</v>
      </c>
      <c r="J9" s="73"/>
      <c r="K9" s="70"/>
      <c r="X9" s="344" t="s">
        <v>89</v>
      </c>
      <c r="Y9" s="344" t="s">
        <v>88</v>
      </c>
      <c r="Z9" s="344" t="s">
        <v>82</v>
      </c>
    </row>
    <row r="10" spans="1:26" ht="20.25" customHeight="1">
      <c r="B10" s="360"/>
      <c r="C10" s="72" t="s">
        <v>86</v>
      </c>
      <c r="D10" s="361">
        <f>F10+H10</f>
        <v>166523181</v>
      </c>
      <c r="F10" s="362">
        <v>166139858</v>
      </c>
      <c r="H10" s="362">
        <v>383323</v>
      </c>
      <c r="J10" s="71"/>
      <c r="K10" s="70"/>
      <c r="W10" s="363" t="str">
        <f>B8</f>
        <v>29</v>
      </c>
      <c r="X10" s="58">
        <f>F8/100000</f>
        <v>1755.26377</v>
      </c>
      <c r="Y10" s="58">
        <f>H8/100000</f>
        <v>40.062460000000002</v>
      </c>
      <c r="Z10" s="58">
        <f>SUM(X10:Y10)</f>
        <v>1795.3262300000001</v>
      </c>
    </row>
    <row r="11" spans="1:26" ht="20.25" customHeight="1">
      <c r="B11" s="364" t="s">
        <v>33</v>
      </c>
      <c r="C11" s="69" t="s">
        <v>84</v>
      </c>
      <c r="D11" s="365">
        <f>F11</f>
        <v>7793173</v>
      </c>
      <c r="E11" s="67"/>
      <c r="F11" s="366">
        <v>7793173</v>
      </c>
      <c r="G11" s="67"/>
      <c r="H11" s="68" t="s">
        <v>83</v>
      </c>
      <c r="I11" s="67"/>
      <c r="J11" s="718"/>
      <c r="K11" s="719"/>
      <c r="W11" s="363" t="str">
        <f>B9</f>
        <v>30</v>
      </c>
      <c r="X11" s="58">
        <f>F9/100000</f>
        <v>1741.41533</v>
      </c>
      <c r="Y11" s="58">
        <f>H9/100000</f>
        <v>16.65305</v>
      </c>
      <c r="Z11" s="58">
        <f>SUM(X11:Y11)</f>
        <v>1758.0683799999999</v>
      </c>
    </row>
    <row r="12" spans="1:26" ht="20.25" customHeight="1">
      <c r="B12" s="367"/>
      <c r="C12" s="66" t="s">
        <v>82</v>
      </c>
      <c r="D12" s="356">
        <f>D10+D11</f>
        <v>174316354</v>
      </c>
      <c r="E12" s="357">
        <f>ROUND(D12/D9*100,1)</f>
        <v>99.2</v>
      </c>
      <c r="F12" s="358">
        <f>SUM(F10:F11)</f>
        <v>173933031</v>
      </c>
      <c r="G12" s="357">
        <f>ROUND(F12/F9*100,1)</f>
        <v>99.9</v>
      </c>
      <c r="H12" s="358">
        <f>SUM(H10:H11)</f>
        <v>383323</v>
      </c>
      <c r="I12" s="357">
        <f>ROUND(H12/H9*100,1)</f>
        <v>23</v>
      </c>
      <c r="J12" s="718"/>
      <c r="K12" s="719"/>
      <c r="W12" s="363" t="s">
        <v>87</v>
      </c>
      <c r="X12" s="58">
        <f>F12/100000</f>
        <v>1739.3303100000001</v>
      </c>
      <c r="Y12" s="58">
        <f>H12/100000</f>
        <v>3.8332299999999999</v>
      </c>
      <c r="Z12" s="58">
        <f>SUM(X12:Y12)</f>
        <v>1743.16354</v>
      </c>
    </row>
    <row r="13" spans="1:26" ht="20.25" customHeight="1">
      <c r="B13" s="368"/>
      <c r="C13" s="64" t="s">
        <v>86</v>
      </c>
      <c r="D13" s="369">
        <f>F13+H13</f>
        <v>159834743</v>
      </c>
      <c r="F13" s="370">
        <v>159830978</v>
      </c>
      <c r="G13" s="61"/>
      <c r="H13" s="370">
        <v>3765</v>
      </c>
      <c r="I13" s="61"/>
      <c r="J13" s="718"/>
      <c r="K13" s="719"/>
      <c r="W13" s="363" t="s">
        <v>34</v>
      </c>
      <c r="X13" s="58">
        <f>F15/100000</f>
        <v>1673.5260599999999</v>
      </c>
      <c r="Y13" s="58">
        <f>H15/100000</f>
        <v>3.7650000000000003E-2</v>
      </c>
      <c r="Z13" s="58">
        <f>SUM(X13:Y13)</f>
        <v>1673.5637099999999</v>
      </c>
    </row>
    <row r="14" spans="1:26" s="371" customFormat="1" ht="20.25" customHeight="1">
      <c r="B14" s="372" t="s">
        <v>34</v>
      </c>
      <c r="C14" s="63" t="s">
        <v>84</v>
      </c>
      <c r="D14" s="373">
        <f>F14</f>
        <v>7521628</v>
      </c>
      <c r="E14" s="61"/>
      <c r="F14" s="374">
        <v>7521628</v>
      </c>
      <c r="G14" s="61"/>
      <c r="H14" s="62" t="s">
        <v>83</v>
      </c>
      <c r="I14" s="61"/>
      <c r="J14" s="720"/>
      <c r="K14" s="721"/>
      <c r="W14" s="375" t="s">
        <v>35</v>
      </c>
      <c r="X14" s="65">
        <f>F18/100000</f>
        <v>1748.6619000000001</v>
      </c>
      <c r="Y14" s="65">
        <v>0</v>
      </c>
      <c r="Z14" s="58">
        <f>SUM(X14:Y14)</f>
        <v>1748.6619000000001</v>
      </c>
    </row>
    <row r="15" spans="1:26" s="371" customFormat="1" ht="20.25" customHeight="1">
      <c r="B15" s="376"/>
      <c r="C15" s="60" t="s">
        <v>82</v>
      </c>
      <c r="D15" s="377">
        <f>D13+D14</f>
        <v>167356371</v>
      </c>
      <c r="E15" s="378">
        <f>ROUND(D15/D12*100,1)</f>
        <v>96</v>
      </c>
      <c r="F15" s="379">
        <f>SUM(F13:F14)</f>
        <v>167352606</v>
      </c>
      <c r="G15" s="378">
        <f>ROUND(F15/F12*100,1)</f>
        <v>96.2</v>
      </c>
      <c r="H15" s="379">
        <f>SUM(H13:H14)</f>
        <v>3765</v>
      </c>
      <c r="I15" s="378">
        <f>ROUND(H15/H12*100,1)</f>
        <v>1</v>
      </c>
      <c r="J15" s="720"/>
      <c r="K15" s="721"/>
    </row>
    <row r="16" spans="1:26" s="371" customFormat="1" ht="20.25" customHeight="1">
      <c r="B16" s="380"/>
      <c r="C16" s="64" t="s">
        <v>86</v>
      </c>
      <c r="D16" s="369">
        <f>F16+H16</f>
        <v>166945286</v>
      </c>
      <c r="E16" s="343"/>
      <c r="F16" s="370">
        <v>166945789</v>
      </c>
      <c r="G16" s="61"/>
      <c r="H16" s="370">
        <v>-503</v>
      </c>
      <c r="I16" s="61"/>
      <c r="J16" s="720"/>
      <c r="K16" s="721"/>
    </row>
    <row r="17" spans="2:27" s="371" customFormat="1" ht="20.25" customHeight="1">
      <c r="B17" s="372" t="s">
        <v>35</v>
      </c>
      <c r="C17" s="63" t="s">
        <v>84</v>
      </c>
      <c r="D17" s="373">
        <f>F17</f>
        <v>7920401</v>
      </c>
      <c r="E17" s="61"/>
      <c r="F17" s="374">
        <v>7920401</v>
      </c>
      <c r="G17" s="61"/>
      <c r="H17" s="62" t="s">
        <v>83</v>
      </c>
      <c r="I17" s="61"/>
      <c r="J17" s="720"/>
      <c r="K17" s="721"/>
    </row>
    <row r="18" spans="2:27" s="371" customFormat="1" ht="20.25" customHeight="1">
      <c r="B18" s="376"/>
      <c r="C18" s="60" t="s">
        <v>82</v>
      </c>
      <c r="D18" s="377">
        <f>D16+D17</f>
        <v>174865687</v>
      </c>
      <c r="E18" s="378">
        <f>ROUND(D18/D15*100,1)</f>
        <v>104.5</v>
      </c>
      <c r="F18" s="379">
        <f>SUM(F16:F17)</f>
        <v>174866190</v>
      </c>
      <c r="G18" s="378">
        <f>ROUND(F18/F15*100,1)</f>
        <v>104.5</v>
      </c>
      <c r="H18" s="379">
        <f>SUM(H16:H17)</f>
        <v>-503</v>
      </c>
      <c r="I18" s="378">
        <f>ROUND(H18/H15*100,1)</f>
        <v>-13.4</v>
      </c>
      <c r="J18" s="720"/>
      <c r="K18" s="721"/>
      <c r="X18" s="371" t="s">
        <v>80</v>
      </c>
      <c r="Y18" s="371">
        <f>F15/D15</f>
        <v>0.99997750309726785</v>
      </c>
      <c r="Z18" s="371">
        <f>H15/D15</f>
        <v>2.2496902732194162E-5</v>
      </c>
    </row>
    <row r="20" spans="2:27" ht="17.25" customHeight="1">
      <c r="Y20" s="59" t="s">
        <v>79</v>
      </c>
    </row>
    <row r="21" spans="2:27" ht="17.25" customHeight="1">
      <c r="Y21" s="343">
        <v>84.4</v>
      </c>
      <c r="Z21" s="343" t="s">
        <v>78</v>
      </c>
    </row>
    <row r="23" spans="2:27" ht="17.25" customHeight="1">
      <c r="Y23" s="57" t="s">
        <v>77</v>
      </c>
      <c r="Z23" s="58">
        <v>128676370</v>
      </c>
      <c r="AA23" s="57" t="s">
        <v>73</v>
      </c>
    </row>
    <row r="24" spans="2:27" ht="17.25" customHeight="1">
      <c r="Y24" s="57" t="s">
        <v>76</v>
      </c>
      <c r="Z24" s="58">
        <v>18930783</v>
      </c>
      <c r="AA24" s="57" t="s">
        <v>73</v>
      </c>
    </row>
    <row r="25" spans="2:27" ht="17.25" customHeight="1">
      <c r="Y25" s="57" t="s">
        <v>75</v>
      </c>
      <c r="Z25" s="58">
        <v>-352</v>
      </c>
      <c r="AA25" s="57" t="s">
        <v>73</v>
      </c>
    </row>
    <row r="26" spans="2:27" ht="17.25" customHeight="1">
      <c r="Y26" s="57" t="s">
        <v>74</v>
      </c>
      <c r="Z26" s="58">
        <v>-2</v>
      </c>
      <c r="AA26" s="57" t="s">
        <v>73</v>
      </c>
    </row>
    <row r="27" spans="2:27" ht="17.25" customHeight="1">
      <c r="Y27" s="57" t="s">
        <v>72</v>
      </c>
      <c r="Z27" s="381">
        <f>SUM(Z23:Z26)</f>
        <v>147606799</v>
      </c>
      <c r="AA27" s="57" t="s">
        <v>71</v>
      </c>
    </row>
    <row r="28" spans="2:27" ht="17.25" customHeight="1">
      <c r="Z28" s="343">
        <f>Z27/D18</f>
        <v>0.84411528374917832</v>
      </c>
    </row>
    <row r="47" ht="5.25" customHeight="1"/>
  </sheetData>
  <mergeCells count="6">
    <mergeCell ref="B4:B6"/>
    <mergeCell ref="C5:E5"/>
    <mergeCell ref="J11:J13"/>
    <mergeCell ref="K11:K13"/>
    <mergeCell ref="J14:J18"/>
    <mergeCell ref="K14:K18"/>
  </mergeCells>
  <phoneticPr fontId="2"/>
  <printOptions horizontalCentered="1"/>
  <pageMargins left="0.59055118110236227" right="0.59055118110236227" top="0.98425196850393704" bottom="0.98425196850393704" header="0.51181102362204722" footer="0.51181102362204722"/>
  <pageSetup paperSize="9" scale="8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53"/>
  <sheetViews>
    <sheetView view="pageBreakPreview" zoomScaleNormal="100" zoomScaleSheetLayoutView="100" workbookViewId="0">
      <selection activeCell="AD8" sqref="AD8"/>
    </sheetView>
  </sheetViews>
  <sheetFormatPr defaultRowHeight="17.25" customHeight="1"/>
  <cols>
    <col min="1" max="1" width="1" style="371" customWidth="1"/>
    <col min="2" max="2" width="4.36328125" style="371" customWidth="1"/>
    <col min="3" max="3" width="6.36328125" style="371" bestFit="1" customWidth="1"/>
    <col min="4" max="4" width="18.6328125" style="371" customWidth="1"/>
    <col min="5" max="5" width="8.08984375" style="371" customWidth="1"/>
    <col min="6" max="6" width="18.6328125" style="371" customWidth="1"/>
    <col min="7" max="7" width="8.08984375" style="371" customWidth="1"/>
    <col min="8" max="8" width="18.6328125" style="371" customWidth="1"/>
    <col min="9" max="9" width="9.453125" style="371" customWidth="1"/>
    <col min="10" max="11" width="2.08984375" style="371" customWidth="1"/>
    <col min="12" max="12" width="1.453125" style="371" customWidth="1"/>
    <col min="13" max="13" width="100.54296875" style="371" hidden="1" customWidth="1"/>
    <col min="14" max="14" width="4.453125" style="371" hidden="1" customWidth="1"/>
    <col min="15" max="15" width="3.54296875" style="371" hidden="1" customWidth="1"/>
    <col min="16" max="16" width="15.7265625" style="371" hidden="1" customWidth="1"/>
    <col min="17" max="17" width="13.26953125" style="371" hidden="1" customWidth="1"/>
    <col min="18" max="18" width="15.7265625" style="371" hidden="1" customWidth="1"/>
    <col min="19" max="19" width="0" style="371" hidden="1" customWidth="1"/>
    <col min="20" max="20" width="5.54296875" style="371" hidden="1" customWidth="1"/>
    <col min="21" max="21" width="8.7265625" style="371" hidden="1" customWidth="1"/>
    <col min="22" max="22" width="20.6328125" style="371" hidden="1" customWidth="1"/>
    <col min="23" max="23" width="0" style="371" hidden="1" customWidth="1"/>
    <col min="24" max="24" width="18" style="371" hidden="1" customWidth="1"/>
    <col min="25" max="25" width="7.7265625" style="371" hidden="1" customWidth="1"/>
    <col min="26" max="26" width="11.36328125" style="382" hidden="1" customWidth="1"/>
    <col min="27" max="28" width="0" style="371" hidden="1" customWidth="1"/>
    <col min="29" max="16384" width="8.7265625" style="371"/>
  </cols>
  <sheetData>
    <row r="1" spans="1:26" ht="9" customHeight="1">
      <c r="A1" s="371" t="s">
        <v>98</v>
      </c>
    </row>
    <row r="2" spans="1:26" ht="17.25" customHeight="1">
      <c r="B2" s="96" t="s">
        <v>134</v>
      </c>
      <c r="C2" s="96"/>
    </row>
    <row r="3" spans="1:26" ht="13"/>
    <row r="4" spans="1:26" ht="18.75" customHeight="1">
      <c r="B4" s="722" t="s">
        <v>42</v>
      </c>
      <c r="C4" s="383"/>
      <c r="D4" s="384"/>
      <c r="E4" s="385"/>
      <c r="F4" s="384"/>
      <c r="G4" s="384"/>
      <c r="H4" s="386"/>
      <c r="I4" s="385"/>
      <c r="J4" s="387"/>
    </row>
    <row r="5" spans="1:26" ht="18.75" customHeight="1">
      <c r="B5" s="723"/>
      <c r="C5" s="388"/>
      <c r="D5" s="389" t="s">
        <v>128</v>
      </c>
      <c r="E5" s="390"/>
      <c r="F5" s="389" t="s">
        <v>89</v>
      </c>
      <c r="G5" s="389"/>
      <c r="H5" s="391" t="s">
        <v>88</v>
      </c>
      <c r="I5" s="390"/>
      <c r="J5" s="391"/>
    </row>
    <row r="6" spans="1:26" ht="18.75" customHeight="1">
      <c r="B6" s="724"/>
      <c r="C6" s="388"/>
      <c r="E6" s="95" t="s">
        <v>95</v>
      </c>
      <c r="G6" s="95" t="s">
        <v>95</v>
      </c>
      <c r="H6" s="387"/>
      <c r="I6" s="95" t="s">
        <v>95</v>
      </c>
      <c r="J6" s="387"/>
      <c r="K6" s="94"/>
      <c r="P6" s="371" t="s">
        <v>133</v>
      </c>
      <c r="T6" s="371" t="s">
        <v>132</v>
      </c>
    </row>
    <row r="7" spans="1:26" ht="13">
      <c r="B7" s="392"/>
      <c r="C7" s="393"/>
      <c r="D7" s="93" t="s">
        <v>73</v>
      </c>
      <c r="E7" s="91" t="s">
        <v>92</v>
      </c>
      <c r="F7" s="92" t="s">
        <v>73</v>
      </c>
      <c r="G7" s="91" t="s">
        <v>92</v>
      </c>
      <c r="H7" s="92" t="s">
        <v>73</v>
      </c>
      <c r="I7" s="91" t="s">
        <v>92</v>
      </c>
      <c r="J7" s="90"/>
      <c r="K7" s="89"/>
      <c r="U7" s="371" t="s">
        <v>131</v>
      </c>
      <c r="X7" s="371" t="s">
        <v>130</v>
      </c>
      <c r="Z7" s="394" t="s">
        <v>129</v>
      </c>
    </row>
    <row r="8" spans="1:26" ht="17.25" customHeight="1">
      <c r="B8" s="728" t="s">
        <v>91</v>
      </c>
      <c r="C8" s="63"/>
      <c r="D8" s="373">
        <v>340965</v>
      </c>
      <c r="E8" s="61">
        <v>102</v>
      </c>
      <c r="F8" s="395">
        <v>340001</v>
      </c>
      <c r="G8" s="61">
        <v>102.2</v>
      </c>
      <c r="H8" s="395">
        <v>389372</v>
      </c>
      <c r="I8" s="61">
        <v>103.3</v>
      </c>
      <c r="J8" s="88"/>
      <c r="K8" s="87"/>
      <c r="P8" s="389" t="s">
        <v>128</v>
      </c>
      <c r="Q8" s="389" t="s">
        <v>89</v>
      </c>
      <c r="R8" s="389" t="s">
        <v>88</v>
      </c>
      <c r="S8" s="389"/>
    </row>
    <row r="9" spans="1:26" ht="17.25" customHeight="1">
      <c r="B9" s="727"/>
      <c r="C9" s="83"/>
      <c r="D9" s="396">
        <v>-347893</v>
      </c>
      <c r="E9" s="378">
        <v>-102.4</v>
      </c>
      <c r="F9" s="379">
        <v>-346907</v>
      </c>
      <c r="G9" s="378">
        <v>-102.6</v>
      </c>
      <c r="H9" s="379">
        <v>-427141</v>
      </c>
      <c r="I9" s="378">
        <v>-104.1</v>
      </c>
      <c r="J9" s="88"/>
      <c r="K9" s="87"/>
      <c r="O9" s="389">
        <v>29</v>
      </c>
      <c r="P9" s="397">
        <v>340965</v>
      </c>
      <c r="Q9" s="397">
        <v>340001</v>
      </c>
      <c r="R9" s="397">
        <v>389372</v>
      </c>
      <c r="S9" s="398"/>
      <c r="T9" s="371" t="s">
        <v>114</v>
      </c>
      <c r="U9" s="399" t="s">
        <v>86</v>
      </c>
      <c r="V9" s="400">
        <f>SUM(X9:Z9)</f>
        <v>159834743736</v>
      </c>
      <c r="X9" s="400">
        <v>159830978378</v>
      </c>
      <c r="Z9" s="401">
        <v>3765358</v>
      </c>
    </row>
    <row r="10" spans="1:26" ht="17.25" customHeight="1">
      <c r="B10" s="726" t="s">
        <v>90</v>
      </c>
      <c r="C10" s="63"/>
      <c r="D10" s="373">
        <v>347912.58243208745</v>
      </c>
      <c r="E10" s="61">
        <v>102</v>
      </c>
      <c r="F10" s="395">
        <v>347393.04530193645</v>
      </c>
      <c r="G10" s="61">
        <v>102.2</v>
      </c>
      <c r="H10" s="395">
        <v>412408.39524517086</v>
      </c>
      <c r="I10" s="61">
        <v>105.9</v>
      </c>
      <c r="J10" s="729"/>
      <c r="K10" s="725"/>
      <c r="O10" s="389">
        <v>30</v>
      </c>
      <c r="P10" s="397">
        <v>347912.58243208745</v>
      </c>
      <c r="Q10" s="397">
        <v>347393.04530193645</v>
      </c>
      <c r="R10" s="397">
        <v>412408.39524517086</v>
      </c>
      <c r="S10" s="398"/>
      <c r="U10" s="399" t="s">
        <v>110</v>
      </c>
      <c r="V10" s="400">
        <f>SUM(X10:Z10)</f>
        <v>7521627903</v>
      </c>
      <c r="X10" s="400">
        <v>7521627903</v>
      </c>
      <c r="Z10" s="402" t="s">
        <v>109</v>
      </c>
    </row>
    <row r="11" spans="1:26" ht="17.25" customHeight="1">
      <c r="B11" s="727"/>
      <c r="C11" s="83"/>
      <c r="D11" s="396">
        <v>-352917</v>
      </c>
      <c r="E11" s="378">
        <v>-101.4</v>
      </c>
      <c r="F11" s="379">
        <v>-352480</v>
      </c>
      <c r="G11" s="378">
        <v>-101.6</v>
      </c>
      <c r="H11" s="379">
        <v>-443826</v>
      </c>
      <c r="I11" s="378">
        <v>-103.9</v>
      </c>
      <c r="J11" s="729"/>
      <c r="K11" s="725"/>
      <c r="O11" s="389" t="s">
        <v>33</v>
      </c>
      <c r="P11" s="397">
        <v>358433</v>
      </c>
      <c r="Q11" s="397">
        <v>358212</v>
      </c>
      <c r="R11" s="397">
        <v>497822</v>
      </c>
      <c r="S11" s="398"/>
      <c r="U11" s="399" t="s">
        <v>82</v>
      </c>
      <c r="V11" s="400">
        <f>SUM(X11:Z11)</f>
        <v>167356371639</v>
      </c>
      <c r="X11" s="400">
        <f>SUM(X9:X10)</f>
        <v>167352606281</v>
      </c>
      <c r="Z11" s="401">
        <f>SUM(Z9:Z10)</f>
        <v>3765358</v>
      </c>
    </row>
    <row r="12" spans="1:26" ht="17.25" customHeight="1">
      <c r="B12" s="372"/>
      <c r="C12" s="63" t="s">
        <v>86</v>
      </c>
      <c r="D12" s="373">
        <v>371057</v>
      </c>
      <c r="E12" s="61"/>
      <c r="F12" s="395">
        <v>370839</v>
      </c>
      <c r="G12" s="85"/>
      <c r="H12" s="86">
        <v>497822</v>
      </c>
      <c r="I12" s="85"/>
      <c r="J12" s="729"/>
      <c r="K12" s="725"/>
      <c r="O12" s="403" t="s">
        <v>34</v>
      </c>
      <c r="P12" s="397">
        <v>352194</v>
      </c>
      <c r="Q12" s="397">
        <v>352188</v>
      </c>
      <c r="R12" s="397">
        <v>1255119</v>
      </c>
      <c r="T12" s="371" t="s">
        <v>111</v>
      </c>
      <c r="U12" s="399" t="s">
        <v>86</v>
      </c>
      <c r="V12" s="404">
        <v>166945285966</v>
      </c>
      <c r="X12" s="404">
        <v>166945789006</v>
      </c>
      <c r="Z12" s="401" t="s">
        <v>127</v>
      </c>
    </row>
    <row r="13" spans="1:26" ht="17.25" customHeight="1">
      <c r="B13" s="372" t="s">
        <v>33</v>
      </c>
      <c r="C13" s="63" t="s">
        <v>121</v>
      </c>
      <c r="D13" s="373">
        <v>207552</v>
      </c>
      <c r="E13" s="61"/>
      <c r="F13" s="395">
        <v>207552</v>
      </c>
      <c r="G13" s="85"/>
      <c r="H13" s="86" t="s">
        <v>83</v>
      </c>
      <c r="I13" s="85"/>
      <c r="J13" s="729"/>
      <c r="K13" s="725"/>
      <c r="O13" s="405">
        <v>3</v>
      </c>
      <c r="P13" s="406">
        <v>374228.36342799664</v>
      </c>
      <c r="Q13" s="406">
        <v>374229.43997902714</v>
      </c>
      <c r="R13" s="407" t="s">
        <v>109</v>
      </c>
      <c r="S13" s="397"/>
      <c r="U13" s="399" t="s">
        <v>110</v>
      </c>
      <c r="V13" s="400">
        <f>SUM(X13:Z13)</f>
        <v>7920401413</v>
      </c>
      <c r="X13" s="400">
        <v>7920401413</v>
      </c>
      <c r="Z13" s="402" t="s">
        <v>109</v>
      </c>
    </row>
    <row r="14" spans="1:26" ht="17.25" customHeight="1">
      <c r="B14" s="372"/>
      <c r="C14" s="63" t="s">
        <v>82</v>
      </c>
      <c r="D14" s="373">
        <v>358433</v>
      </c>
      <c r="E14" s="61">
        <f>ROUND(D14/D10*100,1)</f>
        <v>103</v>
      </c>
      <c r="F14" s="395">
        <v>358212</v>
      </c>
      <c r="G14" s="61">
        <f>ROUND(F14/F10*100,1)</f>
        <v>103.1</v>
      </c>
      <c r="H14" s="395">
        <v>497822</v>
      </c>
      <c r="I14" s="61">
        <f>ROUND(H14/H10*100,1)</f>
        <v>120.7</v>
      </c>
      <c r="J14" s="729"/>
      <c r="K14" s="725"/>
      <c r="U14" s="399" t="s">
        <v>82</v>
      </c>
      <c r="V14" s="400">
        <f>SUM(V12:V13)</f>
        <v>174865687379</v>
      </c>
      <c r="X14" s="400">
        <f>SUM(X12:X13)</f>
        <v>174866190419</v>
      </c>
      <c r="Z14" s="401">
        <f>SUM(Z12:Z13)</f>
        <v>0</v>
      </c>
    </row>
    <row r="15" spans="1:26" ht="17.25" customHeight="1">
      <c r="B15" s="408"/>
      <c r="C15" s="83"/>
      <c r="D15" s="396">
        <v>-362755</v>
      </c>
      <c r="E15" s="378">
        <f>ROUND(D15/D11*-100,1)</f>
        <v>-102.8</v>
      </c>
      <c r="F15" s="379">
        <v>-362672</v>
      </c>
      <c r="G15" s="378">
        <f>ROUND(F15/F11*-100,1)</f>
        <v>-102.9</v>
      </c>
      <c r="H15" s="379">
        <v>-455572</v>
      </c>
      <c r="I15" s="378">
        <f>ROUND(H15/H11*-100,1)</f>
        <v>-102.6</v>
      </c>
      <c r="J15" s="729"/>
      <c r="K15" s="725"/>
    </row>
    <row r="16" spans="1:26" ht="17.25" customHeight="1">
      <c r="B16" s="372"/>
      <c r="C16" s="63" t="s">
        <v>86</v>
      </c>
      <c r="D16" s="373">
        <v>364973</v>
      </c>
      <c r="E16" s="61"/>
      <c r="F16" s="395">
        <v>364967</v>
      </c>
      <c r="G16" s="85"/>
      <c r="H16" s="86">
        <v>1255119</v>
      </c>
      <c r="I16" s="85"/>
      <c r="J16" s="729"/>
      <c r="K16" s="725"/>
    </row>
    <row r="17" spans="2:26" ht="17.25" customHeight="1">
      <c r="B17" s="372" t="s">
        <v>34</v>
      </c>
      <c r="C17" s="63" t="s">
        <v>121</v>
      </c>
      <c r="D17" s="373">
        <v>201939</v>
      </c>
      <c r="E17" s="61"/>
      <c r="F17" s="395">
        <v>201939</v>
      </c>
      <c r="G17" s="85"/>
      <c r="H17" s="86" t="s">
        <v>83</v>
      </c>
      <c r="I17" s="85"/>
      <c r="J17" s="729"/>
      <c r="K17" s="725"/>
      <c r="P17" s="397" t="s">
        <v>126</v>
      </c>
      <c r="Q17" s="397" t="s">
        <v>125</v>
      </c>
      <c r="R17" s="397"/>
      <c r="U17" s="371" t="s">
        <v>124</v>
      </c>
    </row>
    <row r="18" spans="2:26" ht="17" customHeight="1">
      <c r="B18" s="372"/>
      <c r="C18" s="63" t="s">
        <v>82</v>
      </c>
      <c r="D18" s="373">
        <v>352194</v>
      </c>
      <c r="E18" s="61">
        <f>ROUND(D18/D14*100,1)</f>
        <v>98.3</v>
      </c>
      <c r="F18" s="395">
        <v>352188</v>
      </c>
      <c r="G18" s="61">
        <f>ROUND(F18/F14*100,1)</f>
        <v>98.3</v>
      </c>
      <c r="H18" s="395">
        <v>1255119</v>
      </c>
      <c r="I18" s="61">
        <f>ROUND(H18/H14*100,1)</f>
        <v>252.1</v>
      </c>
      <c r="J18" s="729"/>
      <c r="K18" s="725"/>
      <c r="N18" s="371" t="s">
        <v>123</v>
      </c>
      <c r="P18" s="397">
        <v>11498744421</v>
      </c>
      <c r="Q18" s="397">
        <v>493307362</v>
      </c>
      <c r="R18" s="397">
        <v>11992051783</v>
      </c>
      <c r="T18" s="371" t="s">
        <v>114</v>
      </c>
      <c r="U18" s="399" t="s">
        <v>86</v>
      </c>
      <c r="V18" s="400">
        <v>437936</v>
      </c>
      <c r="X18" s="400">
        <v>437933</v>
      </c>
      <c r="Z18" s="401">
        <v>3</v>
      </c>
    </row>
    <row r="19" spans="2:26" ht="17" customHeight="1">
      <c r="B19" s="408"/>
      <c r="C19" s="63"/>
      <c r="D19" s="409">
        <v>-345393</v>
      </c>
      <c r="E19" s="378">
        <f>ROUND(D19/D15*-100,1)</f>
        <v>-95.2</v>
      </c>
      <c r="F19" s="409">
        <v>-354388</v>
      </c>
      <c r="G19" s="378">
        <f>ROUND(F19/F15*-100,1)</f>
        <v>-97.7</v>
      </c>
      <c r="H19" s="409">
        <v>-1088897</v>
      </c>
      <c r="I19" s="378">
        <f>ROUND(H19/H15*-100,1)</f>
        <v>-239</v>
      </c>
      <c r="J19" s="729"/>
      <c r="K19" s="725"/>
      <c r="P19" s="397"/>
      <c r="Q19" s="397"/>
      <c r="R19" s="397"/>
      <c r="U19" s="399" t="s">
        <v>110</v>
      </c>
      <c r="V19" s="400">
        <v>37247</v>
      </c>
      <c r="X19" s="400">
        <v>37247</v>
      </c>
      <c r="Z19" s="402" t="s">
        <v>109</v>
      </c>
    </row>
    <row r="20" spans="2:26" ht="17.25" customHeight="1">
      <c r="B20" s="372"/>
      <c r="C20" s="64" t="s">
        <v>86</v>
      </c>
      <c r="D20" s="410">
        <v>388023</v>
      </c>
      <c r="E20" s="411"/>
      <c r="F20" s="412">
        <v>388024.03510084929</v>
      </c>
      <c r="G20" s="413"/>
      <c r="H20" s="414" t="s">
        <v>83</v>
      </c>
      <c r="I20" s="413"/>
      <c r="J20" s="729"/>
      <c r="K20" s="725"/>
      <c r="N20" s="371" t="s">
        <v>122</v>
      </c>
      <c r="P20" s="397">
        <v>34353847</v>
      </c>
      <c r="Q20" s="397">
        <v>1199608</v>
      </c>
      <c r="R20" s="397">
        <v>35553455</v>
      </c>
      <c r="U20" s="399" t="s">
        <v>82</v>
      </c>
      <c r="V20" s="400">
        <f>SUM(V18:V19)</f>
        <v>475183</v>
      </c>
      <c r="X20" s="400">
        <f>SUM(X18:X19)</f>
        <v>475180</v>
      </c>
      <c r="Z20" s="401">
        <f>SUM(Z18:Z19)</f>
        <v>3</v>
      </c>
    </row>
    <row r="21" spans="2:26" ht="17.25" customHeight="1">
      <c r="B21" s="372" t="s">
        <v>35</v>
      </c>
      <c r="C21" s="63" t="s">
        <v>121</v>
      </c>
      <c r="D21" s="415">
        <v>213926.14015233362</v>
      </c>
      <c r="E21" s="61"/>
      <c r="F21" s="395">
        <v>213926.14015233362</v>
      </c>
      <c r="G21" s="85"/>
      <c r="H21" s="86" t="s">
        <v>83</v>
      </c>
      <c r="I21" s="85"/>
      <c r="J21" s="729"/>
      <c r="K21" s="725"/>
      <c r="P21" s="416">
        <f>P18/P20</f>
        <v>334.71489877101681</v>
      </c>
      <c r="Q21" s="416">
        <f>Q18/Q20</f>
        <v>411.22380144180431</v>
      </c>
      <c r="R21" s="416">
        <f>R18/R20</f>
        <v>337.29638323476581</v>
      </c>
      <c r="T21" s="371" t="s">
        <v>111</v>
      </c>
      <c r="U21" s="399" t="s">
        <v>86</v>
      </c>
      <c r="V21" s="400">
        <v>430246</v>
      </c>
      <c r="X21" s="400">
        <v>430246</v>
      </c>
      <c r="Z21" s="402">
        <v>0</v>
      </c>
    </row>
    <row r="22" spans="2:26" ht="17.25" customHeight="1">
      <c r="B22" s="408"/>
      <c r="C22" s="83" t="s">
        <v>82</v>
      </c>
      <c r="D22" s="417">
        <v>374229.43997902714</v>
      </c>
      <c r="E22" s="378">
        <f>ROUND(D22/D18*100,1)</f>
        <v>106.3</v>
      </c>
      <c r="F22" s="379">
        <v>374229.43997902714</v>
      </c>
      <c r="G22" s="378">
        <f>ROUND(F22/F18*100,1)</f>
        <v>106.3</v>
      </c>
      <c r="H22" s="418" t="s">
        <v>83</v>
      </c>
      <c r="I22" s="418" t="s">
        <v>83</v>
      </c>
      <c r="J22" s="82"/>
      <c r="K22" s="84"/>
      <c r="P22" s="416"/>
      <c r="Q22" s="416"/>
      <c r="R22" s="416"/>
      <c r="U22" s="399" t="s">
        <v>110</v>
      </c>
      <c r="V22" s="400">
        <v>37024</v>
      </c>
      <c r="X22" s="400">
        <v>37024</v>
      </c>
      <c r="Z22" s="402" t="s">
        <v>109</v>
      </c>
    </row>
    <row r="23" spans="2:26" ht="17.25" customHeight="1">
      <c r="J23" s="82"/>
      <c r="K23" s="84"/>
      <c r="P23" s="416"/>
      <c r="Q23" s="416"/>
      <c r="R23" s="416" t="s">
        <v>120</v>
      </c>
      <c r="U23" s="399" t="s">
        <v>82</v>
      </c>
      <c r="V23" s="400">
        <f>SUM(V21:V22)</f>
        <v>467270</v>
      </c>
      <c r="X23" s="400">
        <f>SUM(X21:X22)</f>
        <v>467270</v>
      </c>
      <c r="Z23" s="402">
        <v>0</v>
      </c>
    </row>
    <row r="24" spans="2:26" ht="17.25" customHeight="1">
      <c r="P24" s="397"/>
      <c r="Q24" s="397"/>
      <c r="R24" s="397"/>
    </row>
    <row r="25" spans="2:26" ht="13.5" customHeight="1">
      <c r="B25" s="371" t="s">
        <v>473</v>
      </c>
      <c r="N25" s="371" t="s">
        <v>104</v>
      </c>
      <c r="P25" s="397" t="s">
        <v>119</v>
      </c>
      <c r="Q25" s="397" t="s">
        <v>118</v>
      </c>
      <c r="R25" s="397" t="s">
        <v>101</v>
      </c>
    </row>
    <row r="26" spans="2:26" ht="17.25" customHeight="1">
      <c r="B26" s="371" t="s">
        <v>117</v>
      </c>
      <c r="N26" s="371" t="s">
        <v>100</v>
      </c>
      <c r="P26" s="397">
        <v>11263636822</v>
      </c>
      <c r="Q26" s="397">
        <v>315039905</v>
      </c>
      <c r="R26" s="397">
        <v>11578676726</v>
      </c>
      <c r="U26" s="371" t="s">
        <v>116</v>
      </c>
    </row>
    <row r="27" spans="2:26" ht="17.25" customHeight="1">
      <c r="B27" s="371" t="s">
        <v>115</v>
      </c>
      <c r="N27" s="371" t="s">
        <v>99</v>
      </c>
      <c r="P27" s="397">
        <v>33322039</v>
      </c>
      <c r="Q27" s="397">
        <v>767898</v>
      </c>
      <c r="R27" s="397">
        <v>34089937</v>
      </c>
      <c r="T27" s="371" t="s">
        <v>114</v>
      </c>
      <c r="U27" s="399" t="s">
        <v>86</v>
      </c>
      <c r="V27" s="419">
        <f t="shared" ref="V27:V32" si="0">V9/V18</f>
        <v>364972.83561068284</v>
      </c>
      <c r="X27" s="419">
        <f t="shared" ref="X27:X32" si="1">X9/X18</f>
        <v>364966.73778409028</v>
      </c>
      <c r="Z27" s="420">
        <f>Z9/Z18</f>
        <v>1255119.3333333333</v>
      </c>
    </row>
    <row r="28" spans="2:26" ht="17.25" customHeight="1">
      <c r="P28" s="416">
        <f>P26/P27</f>
        <v>338.02363720899552</v>
      </c>
      <c r="Q28" s="416">
        <f>Q26/Q27</f>
        <v>410.26269764994828</v>
      </c>
      <c r="R28" s="416">
        <f>R26/R27</f>
        <v>339.65086899397909</v>
      </c>
      <c r="U28" s="399" t="s">
        <v>110</v>
      </c>
      <c r="V28" s="419">
        <f t="shared" si="0"/>
        <v>201939.16028136495</v>
      </c>
      <c r="X28" s="419">
        <f t="shared" si="1"/>
        <v>201939.16028136495</v>
      </c>
      <c r="Z28" s="420" t="s">
        <v>109</v>
      </c>
    </row>
    <row r="29" spans="2:26" ht="17.25" customHeight="1">
      <c r="U29" s="399" t="s">
        <v>82</v>
      </c>
      <c r="V29" s="419">
        <f t="shared" si="0"/>
        <v>352193.51626426028</v>
      </c>
      <c r="X29" s="419">
        <f t="shared" si="1"/>
        <v>352187.81573508988</v>
      </c>
      <c r="Z29" s="420">
        <f>Z11/Z20</f>
        <v>1255119.3333333333</v>
      </c>
    </row>
    <row r="30" spans="2:26" ht="17.25" customHeight="1">
      <c r="N30" s="371" t="s">
        <v>104</v>
      </c>
      <c r="P30" s="397" t="s">
        <v>113</v>
      </c>
      <c r="Q30" s="397" t="s">
        <v>112</v>
      </c>
      <c r="R30" s="397" t="s">
        <v>101</v>
      </c>
      <c r="T30" s="371" t="s">
        <v>111</v>
      </c>
      <c r="U30" s="399" t="s">
        <v>86</v>
      </c>
      <c r="V30" s="419">
        <f t="shared" si="0"/>
        <v>388022.86590927053</v>
      </c>
      <c r="X30" s="419">
        <f t="shared" si="1"/>
        <v>388024.03510084929</v>
      </c>
      <c r="Z30" s="420" t="s">
        <v>109</v>
      </c>
    </row>
    <row r="31" spans="2:26" ht="17.25" customHeight="1">
      <c r="N31" s="371" t="s">
        <v>100</v>
      </c>
      <c r="P31" s="397">
        <v>11089732227</v>
      </c>
      <c r="Q31" s="397">
        <v>170022522</v>
      </c>
      <c r="R31" s="397">
        <v>11259754749</v>
      </c>
      <c r="U31" s="399" t="s">
        <v>110</v>
      </c>
      <c r="V31" s="419">
        <f t="shared" si="0"/>
        <v>213926.14015233362</v>
      </c>
      <c r="X31" s="419">
        <f t="shared" si="1"/>
        <v>213926.14015233362</v>
      </c>
      <c r="Z31" s="420" t="s">
        <v>109</v>
      </c>
    </row>
    <row r="32" spans="2:26" ht="17.25" customHeight="1">
      <c r="N32" s="371" t="s">
        <v>99</v>
      </c>
      <c r="P32" s="397">
        <v>31967493</v>
      </c>
      <c r="Q32" s="397">
        <v>398048</v>
      </c>
      <c r="R32" s="397">
        <v>32365541</v>
      </c>
      <c r="U32" s="399" t="s">
        <v>82</v>
      </c>
      <c r="V32" s="421">
        <f t="shared" si="0"/>
        <v>374228.36342799664</v>
      </c>
      <c r="X32" s="421">
        <f t="shared" si="1"/>
        <v>374229.43997902714</v>
      </c>
      <c r="Z32" s="420" t="s">
        <v>109</v>
      </c>
    </row>
    <row r="33" spans="14:18" ht="17.25" customHeight="1">
      <c r="P33" s="416">
        <f>P31/P32</f>
        <v>346.90653492909189</v>
      </c>
      <c r="Q33" s="416">
        <f>Q31/Q32</f>
        <v>427.14075186912129</v>
      </c>
      <c r="R33" s="416">
        <f>R31/R32</f>
        <v>347.89329642288385</v>
      </c>
    </row>
    <row r="35" spans="14:18" ht="17.25" customHeight="1">
      <c r="N35" s="371" t="s">
        <v>104</v>
      </c>
      <c r="P35" s="397" t="s">
        <v>108</v>
      </c>
      <c r="Q35" s="397" t="s">
        <v>107</v>
      </c>
      <c r="R35" s="397" t="s">
        <v>101</v>
      </c>
    </row>
    <row r="36" spans="14:18" ht="17.25" customHeight="1">
      <c r="N36" s="371" t="s">
        <v>100</v>
      </c>
      <c r="P36" s="397">
        <v>10898695385</v>
      </c>
      <c r="Q36" s="397">
        <v>66075884</v>
      </c>
      <c r="R36" s="397">
        <v>10964771269</v>
      </c>
    </row>
    <row r="37" spans="14:18" ht="17.25" customHeight="1">
      <c r="N37" s="371" t="s">
        <v>99</v>
      </c>
      <c r="P37" s="397">
        <v>30920076</v>
      </c>
      <c r="Q37" s="397">
        <v>148878</v>
      </c>
      <c r="R37" s="397">
        <v>31068954</v>
      </c>
    </row>
    <row r="38" spans="14:18" ht="17.25" customHeight="1">
      <c r="P38" s="416">
        <f>P36/P37</f>
        <v>352.47957944864044</v>
      </c>
      <c r="Q38" s="416">
        <f>Q36/Q37</f>
        <v>443.8257096414514</v>
      </c>
      <c r="R38" s="416">
        <f>R36/R37</f>
        <v>352.91729708698915</v>
      </c>
    </row>
    <row r="40" spans="14:18" ht="17.25" customHeight="1">
      <c r="N40" s="371" t="s">
        <v>104</v>
      </c>
      <c r="P40" s="397" t="s">
        <v>106</v>
      </c>
      <c r="Q40" s="397" t="s">
        <v>105</v>
      </c>
      <c r="R40" s="397" t="s">
        <v>101</v>
      </c>
    </row>
    <row r="41" spans="14:18" ht="17.25" customHeight="1">
      <c r="N41" s="371" t="s">
        <v>100</v>
      </c>
      <c r="P41" s="397">
        <v>10845213702</v>
      </c>
      <c r="Q41" s="397">
        <v>12225284</v>
      </c>
      <c r="R41" s="397">
        <v>10857438986</v>
      </c>
    </row>
    <row r="42" spans="14:18" ht="17.25" customHeight="1">
      <c r="N42" s="371" t="s">
        <v>99</v>
      </c>
      <c r="P42" s="397">
        <v>29903630</v>
      </c>
      <c r="Q42" s="397">
        <v>26835</v>
      </c>
      <c r="R42" s="397">
        <f>SUM(P42:Q42)</f>
        <v>29930465</v>
      </c>
    </row>
    <row r="43" spans="14:18" ht="17.25" customHeight="1">
      <c r="P43" s="416">
        <f>P41/P42</f>
        <v>362.67214722761082</v>
      </c>
      <c r="Q43" s="416">
        <f>Q41/Q42</f>
        <v>455.57234954350662</v>
      </c>
      <c r="R43" s="416">
        <f>R41/R42</f>
        <v>362.75543951622535</v>
      </c>
    </row>
    <row r="45" spans="14:18" ht="17.25" customHeight="1">
      <c r="N45" s="371" t="s">
        <v>104</v>
      </c>
      <c r="P45" s="397" t="s">
        <v>103</v>
      </c>
      <c r="Q45" s="397" t="s">
        <v>102</v>
      </c>
      <c r="R45" s="397" t="s">
        <v>101</v>
      </c>
    </row>
    <row r="46" spans="14:18" ht="17.25" customHeight="1">
      <c r="N46" s="371" t="s">
        <v>100</v>
      </c>
      <c r="P46" s="382">
        <v>10367719622</v>
      </c>
      <c r="Q46" s="382">
        <v>242668</v>
      </c>
      <c r="R46" s="422">
        <v>10367962291</v>
      </c>
    </row>
    <row r="47" spans="14:18" ht="17.25" customHeight="1">
      <c r="N47" s="371" t="s">
        <v>99</v>
      </c>
      <c r="P47" s="422">
        <v>29255317</v>
      </c>
      <c r="Q47" s="371">
        <v>223</v>
      </c>
      <c r="R47" s="422">
        <v>29255540</v>
      </c>
    </row>
    <row r="48" spans="14:18" ht="17.25" customHeight="1">
      <c r="P48" s="423">
        <f>P46/P47</f>
        <v>354.38753311064789</v>
      </c>
      <c r="Q48" s="423">
        <f>Q46/Q47</f>
        <v>1088.1973094170403</v>
      </c>
      <c r="R48" s="424">
        <f>R46/R47</f>
        <v>354.3931266009788</v>
      </c>
    </row>
    <row r="53" ht="5.25" customHeight="1"/>
  </sheetData>
  <mergeCells count="11">
    <mergeCell ref="B4:B6"/>
    <mergeCell ref="K12:K13"/>
    <mergeCell ref="B10:B11"/>
    <mergeCell ref="B8:B9"/>
    <mergeCell ref="J18:J21"/>
    <mergeCell ref="K18:K21"/>
    <mergeCell ref="J10:J11"/>
    <mergeCell ref="K10:K11"/>
    <mergeCell ref="J14:J17"/>
    <mergeCell ref="K14:K17"/>
    <mergeCell ref="J12:J13"/>
  </mergeCells>
  <phoneticPr fontId="2"/>
  <printOptions horizontalCentered="1"/>
  <pageMargins left="0.59055118110236227" right="0.59055118110236227" top="0.98425196850393704" bottom="0.98425196850393704" header="0.51181102362204722" footer="0.51181102362204722"/>
  <pageSetup paperSize="9" scale="81"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P64"/>
  <sheetViews>
    <sheetView view="pageBreakPreview" topLeftCell="A22" zoomScaleNormal="100" zoomScaleSheetLayoutView="100" workbookViewId="0">
      <selection activeCell="T22" sqref="T1:CP1048576"/>
    </sheetView>
  </sheetViews>
  <sheetFormatPr defaultRowHeight="15" customHeight="1"/>
  <cols>
    <col min="1" max="1" width="1" style="97" customWidth="1"/>
    <col min="2" max="2" width="4.6328125" style="97" customWidth="1"/>
    <col min="3" max="3" width="6.36328125" style="97" bestFit="1" customWidth="1"/>
    <col min="4" max="4" width="16.08984375" style="97" bestFit="1" customWidth="1"/>
    <col min="5" max="5" width="6.90625" style="97" customWidth="1"/>
    <col min="6" max="6" width="12.453125" style="97" bestFit="1" customWidth="1"/>
    <col min="7" max="7" width="6.90625" style="97" customWidth="1"/>
    <col min="8" max="8" width="15" style="97" bestFit="1" customWidth="1"/>
    <col min="9" max="9" width="6.90625" style="97" customWidth="1"/>
    <col min="10" max="10" width="11.36328125" style="97" bestFit="1" customWidth="1"/>
    <col min="11" max="11" width="6.90625" style="97" customWidth="1"/>
    <col min="12" max="12" width="10.08984375" style="97" bestFit="1" customWidth="1"/>
    <col min="13" max="13" width="6.90625" style="97" customWidth="1"/>
    <col min="14" max="14" width="0.7265625" style="97" customWidth="1"/>
    <col min="15" max="16" width="9" style="97" hidden="1" customWidth="1"/>
    <col min="17" max="17" width="12.453125" style="97" hidden="1" customWidth="1"/>
    <col min="18" max="18" width="11.90625" style="97" hidden="1" customWidth="1"/>
    <col min="19" max="40" width="9" style="97" hidden="1" customWidth="1"/>
    <col min="41" max="94" width="0" style="97" hidden="1" customWidth="1"/>
    <col min="95" max="16384" width="8.7265625" style="97"/>
  </cols>
  <sheetData>
    <row r="1" spans="1:18" ht="15" customHeight="1">
      <c r="A1" s="97" t="s">
        <v>98</v>
      </c>
    </row>
    <row r="2" spans="1:18" ht="15" customHeight="1">
      <c r="B2" s="156" t="s">
        <v>151</v>
      </c>
      <c r="C2" s="98"/>
    </row>
    <row r="3" spans="1:18" ht="6.75" customHeight="1">
      <c r="B3" s="98"/>
      <c r="C3" s="98"/>
      <c r="G3" s="155"/>
      <c r="H3" s="154"/>
    </row>
    <row r="4" spans="1:18" s="98" customFormat="1" ht="14.15" customHeight="1">
      <c r="B4" s="98" t="s">
        <v>150</v>
      </c>
    </row>
    <row r="5" spans="1:18" s="98" customFormat="1" ht="5.25" customHeight="1">
      <c r="B5" s="120"/>
      <c r="C5" s="120"/>
    </row>
    <row r="6" spans="1:18" s="98" customFormat="1" ht="16" customHeight="1">
      <c r="B6" s="145"/>
      <c r="C6" s="730" t="s">
        <v>96</v>
      </c>
      <c r="D6" s="734"/>
      <c r="E6" s="731"/>
      <c r="F6" s="736" t="s">
        <v>145</v>
      </c>
      <c r="G6" s="736"/>
      <c r="H6" s="736"/>
      <c r="I6" s="737"/>
      <c r="J6" s="730" t="s">
        <v>144</v>
      </c>
      <c r="K6" s="734"/>
      <c r="L6" s="730" t="s">
        <v>143</v>
      </c>
      <c r="M6" s="731"/>
    </row>
    <row r="7" spans="1:18" s="98" customFormat="1" ht="16" customHeight="1">
      <c r="B7" s="153" t="s">
        <v>142</v>
      </c>
      <c r="C7" s="732"/>
      <c r="D7" s="735"/>
      <c r="E7" s="733"/>
      <c r="F7" s="734" t="s">
        <v>141</v>
      </c>
      <c r="G7" s="734"/>
      <c r="H7" s="730" t="s">
        <v>140</v>
      </c>
      <c r="I7" s="731"/>
      <c r="J7" s="735"/>
      <c r="K7" s="735"/>
      <c r="L7" s="732"/>
      <c r="M7" s="733"/>
    </row>
    <row r="8" spans="1:18" s="98" customFormat="1" ht="16" customHeight="1">
      <c r="B8" s="152"/>
      <c r="C8" s="117"/>
      <c r="D8" s="118"/>
      <c r="E8" s="119" t="s">
        <v>95</v>
      </c>
      <c r="F8" s="118"/>
      <c r="G8" s="116" t="s">
        <v>80</v>
      </c>
      <c r="H8" s="117"/>
      <c r="I8" s="116" t="s">
        <v>80</v>
      </c>
      <c r="J8" s="118"/>
      <c r="K8" s="116" t="s">
        <v>80</v>
      </c>
      <c r="L8" s="117"/>
      <c r="M8" s="116" t="s">
        <v>80</v>
      </c>
    </row>
    <row r="9" spans="1:18" s="98" customFormat="1" ht="16" customHeight="1">
      <c r="B9" s="145"/>
      <c r="C9" s="151"/>
      <c r="D9" s="103" t="s">
        <v>93</v>
      </c>
      <c r="E9" s="149" t="s">
        <v>139</v>
      </c>
      <c r="F9" s="103" t="s">
        <v>93</v>
      </c>
      <c r="G9" s="102" t="s">
        <v>139</v>
      </c>
      <c r="H9" s="150" t="s">
        <v>93</v>
      </c>
      <c r="I9" s="149" t="s">
        <v>139</v>
      </c>
      <c r="J9" s="103" t="s">
        <v>93</v>
      </c>
      <c r="K9" s="102" t="s">
        <v>139</v>
      </c>
      <c r="L9" s="150" t="s">
        <v>93</v>
      </c>
      <c r="M9" s="149" t="s">
        <v>139</v>
      </c>
      <c r="N9" s="103"/>
    </row>
    <row r="10" spans="1:18" s="98" customFormat="1" ht="16" customHeight="1">
      <c r="B10" s="425">
        <v>29</v>
      </c>
      <c r="C10" s="107"/>
      <c r="D10" s="426">
        <v>179532623</v>
      </c>
      <c r="E10" s="427">
        <v>96.613075955650132</v>
      </c>
      <c r="F10" s="137">
        <v>130918727</v>
      </c>
      <c r="G10" s="428">
        <v>72.831754816751499</v>
      </c>
      <c r="H10" s="429">
        <v>18269130</v>
      </c>
      <c r="I10" s="427">
        <v>10.19582936474905</v>
      </c>
      <c r="J10" s="137">
        <v>26682162</v>
      </c>
      <c r="K10" s="428">
        <v>14.661675610882726</v>
      </c>
      <c r="L10" s="429">
        <v>3662603</v>
      </c>
      <c r="M10" s="427">
        <v>2.3107396653770746</v>
      </c>
      <c r="P10" s="99"/>
      <c r="Q10" s="105">
        <f t="shared" ref="Q10:Q18" si="0">F10+H10+J10+L10</f>
        <v>179532622</v>
      </c>
    </row>
    <row r="11" spans="1:18" s="98" customFormat="1" ht="16" customHeight="1">
      <c r="B11" s="430">
        <v>30</v>
      </c>
      <c r="C11" s="110"/>
      <c r="D11" s="431">
        <v>168294652</v>
      </c>
      <c r="E11" s="139">
        <f>D11/D10*100</f>
        <v>93.740429559701795</v>
      </c>
      <c r="F11" s="432">
        <v>122925136</v>
      </c>
      <c r="G11" s="141">
        <f>F11/$D11*100</f>
        <v>73.0416175078457</v>
      </c>
      <c r="H11" s="433">
        <v>17620549</v>
      </c>
      <c r="I11" s="139">
        <f>H11/$D11*100</f>
        <v>10.470058787132464</v>
      </c>
      <c r="J11" s="432">
        <v>24531172</v>
      </c>
      <c r="K11" s="141">
        <f>J11/$D11*100</f>
        <v>14.576322960042724</v>
      </c>
      <c r="L11" s="433">
        <v>3217795</v>
      </c>
      <c r="M11" s="139">
        <f>(L11/$D11*100)</f>
        <v>1.9120007449791094</v>
      </c>
      <c r="P11" s="99"/>
      <c r="Q11" s="105">
        <f t="shared" si="0"/>
        <v>168294652</v>
      </c>
    </row>
    <row r="12" spans="1:18" s="98" customFormat="1" ht="16" customHeight="1">
      <c r="B12" s="430" t="s">
        <v>138</v>
      </c>
      <c r="C12" s="110"/>
      <c r="D12" s="432">
        <v>166523181</v>
      </c>
      <c r="E12" s="139">
        <f>D12/D11*100</f>
        <v>98.947399112836933</v>
      </c>
      <c r="F12" s="148">
        <v>122031358</v>
      </c>
      <c r="G12" s="141">
        <f>F12/$D12*100</f>
        <v>73.28190421728732</v>
      </c>
      <c r="H12" s="147">
        <v>17606990</v>
      </c>
      <c r="I12" s="139">
        <f>H12/$D12*100</f>
        <v>10.573296699154454</v>
      </c>
      <c r="J12" s="148">
        <v>23869901</v>
      </c>
      <c r="K12" s="141">
        <f>J12/$D12*100</f>
        <v>14.334281183350683</v>
      </c>
      <c r="L12" s="147">
        <v>3014932</v>
      </c>
      <c r="M12" s="139">
        <f>(L12/$D12*100)</f>
        <v>1.8105179002075396</v>
      </c>
      <c r="Q12" s="105">
        <f t="shared" si="0"/>
        <v>166523181</v>
      </c>
    </row>
    <row r="13" spans="1:18" s="98" customFormat="1" ht="16" customHeight="1">
      <c r="B13" s="738">
        <v>2</v>
      </c>
      <c r="C13" s="108" t="s">
        <v>85</v>
      </c>
      <c r="D13" s="100">
        <v>159834743.736</v>
      </c>
      <c r="E13" s="131"/>
      <c r="F13" s="148">
        <v>117537208.265</v>
      </c>
      <c r="G13" s="132"/>
      <c r="H13" s="147">
        <v>17340729.374000002</v>
      </c>
      <c r="I13" s="131"/>
      <c r="J13" s="148">
        <v>22057073.120000001</v>
      </c>
      <c r="K13" s="132"/>
      <c r="L13" s="147">
        <v>2899732.977</v>
      </c>
      <c r="M13" s="131"/>
      <c r="P13" s="99"/>
      <c r="Q13" s="105">
        <f t="shared" si="0"/>
        <v>159834743.736</v>
      </c>
    </row>
    <row r="14" spans="1:18" s="98" customFormat="1" ht="16" customHeight="1">
      <c r="B14" s="739"/>
      <c r="C14" s="107" t="s">
        <v>137</v>
      </c>
      <c r="D14" s="100">
        <v>7521627.9029999999</v>
      </c>
      <c r="E14" s="129"/>
      <c r="F14" s="135">
        <v>5418836.3590000002</v>
      </c>
      <c r="G14" s="99"/>
      <c r="H14" s="134">
        <v>668102.60499999998</v>
      </c>
      <c r="I14" s="129"/>
      <c r="J14" s="135">
        <v>1241797.889</v>
      </c>
      <c r="K14" s="99"/>
      <c r="L14" s="134">
        <v>192891.05</v>
      </c>
      <c r="M14" s="129"/>
      <c r="Q14" s="105">
        <f t="shared" si="0"/>
        <v>7521627.9029999999</v>
      </c>
    </row>
    <row r="15" spans="1:18" s="98" customFormat="1" ht="16" customHeight="1">
      <c r="B15" s="739"/>
      <c r="C15" s="107" t="s">
        <v>81</v>
      </c>
      <c r="D15" s="137">
        <f>SUM(D13:D14)</f>
        <v>167356371.639</v>
      </c>
      <c r="E15" s="129">
        <f>D15/D12*100</f>
        <v>100.50034513753374</v>
      </c>
      <c r="F15" s="135">
        <f>SUM(F13:F14)</f>
        <v>122956044.624</v>
      </c>
      <c r="G15" s="130">
        <f>F15/$D15*100</f>
        <v>73.469592713939349</v>
      </c>
      <c r="H15" s="134">
        <f>SUM(H13:H14)</f>
        <v>18008831.979000002</v>
      </c>
      <c r="I15" s="129">
        <f>H15/$D15*100</f>
        <v>10.760768653521227</v>
      </c>
      <c r="J15" s="135">
        <f>SUM(J13:J14)</f>
        <v>23298871.009</v>
      </c>
      <c r="K15" s="130">
        <f>J15/$D15*100</f>
        <v>13.921711364092774</v>
      </c>
      <c r="L15" s="134">
        <f>SUM(L13:L14)</f>
        <v>3092624.0269999998</v>
      </c>
      <c r="M15" s="129">
        <f>(L15/$D15*100)</f>
        <v>1.8479272684466519</v>
      </c>
      <c r="Q15" s="105">
        <f t="shared" si="0"/>
        <v>167356371.639</v>
      </c>
    </row>
    <row r="16" spans="1:18" s="98" customFormat="1" ht="16" customHeight="1">
      <c r="B16" s="738">
        <v>3</v>
      </c>
      <c r="C16" s="108" t="s">
        <v>85</v>
      </c>
      <c r="D16" s="100">
        <v>166945285.96599999</v>
      </c>
      <c r="E16" s="131"/>
      <c r="F16" s="148">
        <v>122969687.735</v>
      </c>
      <c r="G16" s="132"/>
      <c r="H16" s="147">
        <v>18228398.410999998</v>
      </c>
      <c r="I16" s="131"/>
      <c r="J16" s="148">
        <v>22531562.109000001</v>
      </c>
      <c r="K16" s="132"/>
      <c r="L16" s="147">
        <v>3215637.7110000001</v>
      </c>
      <c r="M16" s="131"/>
      <c r="P16" s="99"/>
      <c r="Q16" s="105">
        <f t="shared" si="0"/>
        <v>166945285.96599999</v>
      </c>
      <c r="R16" s="105">
        <f>D16-Q16</f>
        <v>0</v>
      </c>
    </row>
    <row r="17" spans="2:19" s="98" customFormat="1" ht="16" customHeight="1">
      <c r="B17" s="739"/>
      <c r="C17" s="107" t="s">
        <v>137</v>
      </c>
      <c r="D17" s="100">
        <v>7920401.4129999997</v>
      </c>
      <c r="E17" s="129"/>
      <c r="F17" s="135">
        <v>5706330.091</v>
      </c>
      <c r="G17" s="99"/>
      <c r="H17" s="134">
        <v>702382.81299999997</v>
      </c>
      <c r="I17" s="129"/>
      <c r="J17" s="135">
        <v>1267354.0209999999</v>
      </c>
      <c r="K17" s="99"/>
      <c r="L17" s="134">
        <v>244334.48800000001</v>
      </c>
      <c r="M17" s="129"/>
      <c r="Q17" s="105">
        <f t="shared" si="0"/>
        <v>7920401.4129999997</v>
      </c>
      <c r="R17" s="105">
        <f>D17-Q17</f>
        <v>0</v>
      </c>
    </row>
    <row r="18" spans="2:19" s="98" customFormat="1" ht="16" customHeight="1">
      <c r="B18" s="740"/>
      <c r="C18" s="106" t="s">
        <v>81</v>
      </c>
      <c r="D18" s="127">
        <v>174865687.37900001</v>
      </c>
      <c r="E18" s="121">
        <f>D18/D15*100</f>
        <v>104.48702111933817</v>
      </c>
      <c r="F18" s="124">
        <v>128676017.82600001</v>
      </c>
      <c r="G18" s="125">
        <f>F18/$D18*100</f>
        <v>73.585630065382958</v>
      </c>
      <c r="H18" s="122">
        <v>18930781.223999999</v>
      </c>
      <c r="I18" s="121">
        <f>H18/$D18*100</f>
        <v>10.825898155176574</v>
      </c>
      <c r="J18" s="124">
        <v>23798916.129999999</v>
      </c>
      <c r="K18" s="125">
        <f>J18/$D18*100</f>
        <v>13.609826196730499</v>
      </c>
      <c r="L18" s="122">
        <v>3459972.199</v>
      </c>
      <c r="M18" s="121">
        <f>(L18/$D18*100)</f>
        <v>1.9786455827099647</v>
      </c>
      <c r="Q18" s="105">
        <f t="shared" si="0"/>
        <v>174865687.37900001</v>
      </c>
      <c r="R18" s="105">
        <f>D18-Q18</f>
        <v>0</v>
      </c>
      <c r="S18" s="146"/>
    </row>
    <row r="19" spans="2:19" s="98" customFormat="1" ht="1.5" customHeight="1">
      <c r="B19" s="101"/>
      <c r="C19" s="101"/>
    </row>
    <row r="20" spans="2:19" s="98" customFormat="1" ht="14">
      <c r="B20" s="101"/>
      <c r="C20" s="98" t="s">
        <v>135</v>
      </c>
    </row>
    <row r="21" spans="2:19" s="98" customFormat="1" ht="14">
      <c r="B21" s="101"/>
      <c r="C21" s="101"/>
    </row>
    <row r="22" spans="2:19" s="98" customFormat="1" ht="14.15" customHeight="1">
      <c r="B22" s="120" t="s">
        <v>149</v>
      </c>
      <c r="C22" s="98" t="s">
        <v>148</v>
      </c>
    </row>
    <row r="23" spans="2:19" s="98" customFormat="1" ht="4.5" customHeight="1"/>
    <row r="24" spans="2:19" s="98" customFormat="1" ht="16" customHeight="1">
      <c r="B24" s="115"/>
      <c r="C24" s="730" t="s">
        <v>96</v>
      </c>
      <c r="D24" s="734"/>
      <c r="E24" s="731"/>
      <c r="F24" s="741" t="s">
        <v>145</v>
      </c>
      <c r="G24" s="736"/>
      <c r="H24" s="736"/>
      <c r="I24" s="737"/>
      <c r="J24" s="730" t="s">
        <v>144</v>
      </c>
      <c r="K24" s="731"/>
      <c r="L24" s="730" t="s">
        <v>143</v>
      </c>
      <c r="M24" s="731"/>
    </row>
    <row r="25" spans="2:19" s="98" customFormat="1" ht="16" customHeight="1">
      <c r="B25" s="107" t="s">
        <v>142</v>
      </c>
      <c r="C25" s="732"/>
      <c r="D25" s="735"/>
      <c r="E25" s="733"/>
      <c r="F25" s="730" t="s">
        <v>141</v>
      </c>
      <c r="G25" s="731"/>
      <c r="H25" s="730" t="s">
        <v>140</v>
      </c>
      <c r="I25" s="731"/>
      <c r="J25" s="732"/>
      <c r="K25" s="733"/>
      <c r="L25" s="732"/>
      <c r="M25" s="733"/>
    </row>
    <row r="26" spans="2:19" s="98" customFormat="1" ht="16" customHeight="1">
      <c r="B26" s="117"/>
      <c r="C26" s="117"/>
      <c r="D26" s="118"/>
      <c r="E26" s="119" t="s">
        <v>95</v>
      </c>
      <c r="F26" s="118"/>
      <c r="G26" s="116" t="s">
        <v>80</v>
      </c>
      <c r="H26" s="117"/>
      <c r="I26" s="116" t="s">
        <v>80</v>
      </c>
      <c r="J26" s="118"/>
      <c r="K26" s="116" t="s">
        <v>80</v>
      </c>
      <c r="L26" s="117"/>
      <c r="M26" s="116" t="s">
        <v>80</v>
      </c>
    </row>
    <row r="27" spans="2:19" s="98" customFormat="1" ht="16" customHeight="1">
      <c r="B27" s="145"/>
      <c r="D27" s="103" t="s">
        <v>93</v>
      </c>
      <c r="E27" s="102" t="s">
        <v>139</v>
      </c>
      <c r="F27" s="113" t="s">
        <v>93</v>
      </c>
      <c r="G27" s="144" t="s">
        <v>139</v>
      </c>
      <c r="H27" s="113" t="s">
        <v>93</v>
      </c>
      <c r="I27" s="143" t="s">
        <v>139</v>
      </c>
      <c r="J27" s="103" t="s">
        <v>93</v>
      </c>
      <c r="K27" s="102" t="s">
        <v>139</v>
      </c>
      <c r="L27" s="113" t="s">
        <v>93</v>
      </c>
      <c r="M27" s="143" t="s">
        <v>139</v>
      </c>
    </row>
    <row r="28" spans="2:19" s="98" customFormat="1" ht="16" customHeight="1">
      <c r="B28" s="425">
        <v>29</v>
      </c>
      <c r="C28" s="138"/>
      <c r="D28" s="426">
        <v>175526377</v>
      </c>
      <c r="E28" s="428">
        <v>98.490044617063759</v>
      </c>
      <c r="F28" s="429">
        <v>128120680</v>
      </c>
      <c r="G28" s="428">
        <v>73.671141175551071</v>
      </c>
      <c r="H28" s="434">
        <v>17766996</v>
      </c>
      <c r="I28" s="427">
        <v>10.215215688067213</v>
      </c>
      <c r="J28" s="137">
        <v>26031908</v>
      </c>
      <c r="K28" s="435">
        <v>14.724143710890814</v>
      </c>
      <c r="L28" s="434">
        <v>3606792</v>
      </c>
      <c r="M28" s="427">
        <v>2.3752686469452966</v>
      </c>
      <c r="Q28" s="105">
        <f t="shared" ref="Q28:Q36" si="1">F28+H28+J28+L28</f>
        <v>175526376</v>
      </c>
    </row>
    <row r="29" spans="2:19" s="98" customFormat="1" ht="16" customHeight="1">
      <c r="B29" s="430">
        <v>30</v>
      </c>
      <c r="C29" s="142"/>
      <c r="D29" s="431">
        <v>166629346</v>
      </c>
      <c r="E29" s="141">
        <f>D29/D28*100</f>
        <v>94.931228484252244</v>
      </c>
      <c r="F29" s="433">
        <v>121762758</v>
      </c>
      <c r="G29" s="141">
        <f>F29/$D$30*100</f>
        <v>73.289311466728236</v>
      </c>
      <c r="H29" s="436">
        <v>17394168</v>
      </c>
      <c r="I29" s="139">
        <f>H29/$D$30*100</f>
        <v>10.469593635983486</v>
      </c>
      <c r="J29" s="432">
        <v>24280391</v>
      </c>
      <c r="K29" s="140">
        <f>J29/$D$30*100</f>
        <v>14.614428646014613</v>
      </c>
      <c r="L29" s="436">
        <v>3192029</v>
      </c>
      <c r="M29" s="139">
        <f>L29/$D$30*100</f>
        <v>1.921290314332639</v>
      </c>
      <c r="Q29" s="105">
        <f t="shared" si="1"/>
        <v>166629346</v>
      </c>
    </row>
    <row r="30" spans="2:19" s="98" customFormat="1" ht="16" customHeight="1">
      <c r="B30" s="430" t="s">
        <v>138</v>
      </c>
      <c r="C30" s="142"/>
      <c r="D30" s="437">
        <v>166139858</v>
      </c>
      <c r="E30" s="141">
        <f>D30/D29*100</f>
        <v>99.706241420403813</v>
      </c>
      <c r="F30" s="438">
        <v>121763879</v>
      </c>
      <c r="G30" s="141">
        <f>F30/$D$30*100</f>
        <v>73.289986199458539</v>
      </c>
      <c r="H30" s="147">
        <v>17549992</v>
      </c>
      <c r="I30" s="139">
        <f>H30/$D$30*100</f>
        <v>10.563384495007815</v>
      </c>
      <c r="J30" s="148">
        <v>23817626</v>
      </c>
      <c r="K30" s="140">
        <f>J30/$D$30*100</f>
        <v>14.335889224125856</v>
      </c>
      <c r="L30" s="147">
        <v>3008361</v>
      </c>
      <c r="M30" s="139">
        <f>L30/$D$30*100</f>
        <v>1.8107400814077981</v>
      </c>
      <c r="Q30" s="105">
        <f t="shared" si="1"/>
        <v>166139858</v>
      </c>
    </row>
    <row r="31" spans="2:19" s="98" customFormat="1" ht="16" customHeight="1">
      <c r="B31" s="738">
        <v>2</v>
      </c>
      <c r="C31" s="101" t="s">
        <v>85</v>
      </c>
      <c r="D31" s="437">
        <v>159830978.37799999</v>
      </c>
      <c r="E31" s="133"/>
      <c r="F31" s="438">
        <v>117534560.15099999</v>
      </c>
      <c r="G31" s="132"/>
      <c r="H31" s="147">
        <v>17338932.234000001</v>
      </c>
      <c r="I31" s="131"/>
      <c r="J31" s="148">
        <v>22057893.986000001</v>
      </c>
      <c r="K31" s="132"/>
      <c r="L31" s="147">
        <v>2899592.0070000002</v>
      </c>
      <c r="M31" s="131"/>
      <c r="Q31" s="105">
        <f t="shared" si="1"/>
        <v>159830978.37799999</v>
      </c>
    </row>
    <row r="32" spans="2:19" s="98" customFormat="1" ht="16" customHeight="1">
      <c r="B32" s="739"/>
      <c r="C32" s="101" t="s">
        <v>137</v>
      </c>
      <c r="D32" s="100">
        <v>7521627.9029999999</v>
      </c>
      <c r="E32" s="130"/>
      <c r="F32" s="136">
        <v>5418836.3590000002</v>
      </c>
      <c r="G32" s="99"/>
      <c r="H32" s="134">
        <v>668102.60499999998</v>
      </c>
      <c r="I32" s="129"/>
      <c r="J32" s="135">
        <v>1241797.889</v>
      </c>
      <c r="K32" s="99"/>
      <c r="L32" s="134">
        <v>192891.05</v>
      </c>
      <c r="M32" s="129"/>
      <c r="Q32" s="105">
        <f t="shared" si="1"/>
        <v>7521627.9029999999</v>
      </c>
    </row>
    <row r="33" spans="1:94" s="98" customFormat="1" ht="16" customHeight="1">
      <c r="B33" s="739"/>
      <c r="C33" s="138" t="s">
        <v>81</v>
      </c>
      <c r="D33" s="137">
        <f>SUM(D31:D32)</f>
        <v>167352606.28099999</v>
      </c>
      <c r="E33" s="130">
        <f>D33/D30*100</f>
        <v>100.72995625227992</v>
      </c>
      <c r="F33" s="136">
        <f>SUM(F31:F32)</f>
        <v>122953396.50999999</v>
      </c>
      <c r="G33" s="130">
        <f>F33/$D$33*100</f>
        <v>73.469663390572023</v>
      </c>
      <c r="H33" s="134">
        <f>SUM(H31:H32)</f>
        <v>18007034.839000002</v>
      </c>
      <c r="I33" s="129">
        <f>H33/$D$33*100</f>
        <v>10.759936901588841</v>
      </c>
      <c r="J33" s="135">
        <f>SUM(J31:J32)</f>
        <v>23299691.875</v>
      </c>
      <c r="K33" s="99">
        <f>J33/$D$33*100</f>
        <v>13.922515097182133</v>
      </c>
      <c r="L33" s="134">
        <f>SUM(L31:L32)</f>
        <v>3092483.057</v>
      </c>
      <c r="M33" s="129">
        <f>L33/$D$33*100</f>
        <v>1.8478846106570006</v>
      </c>
      <c r="Q33" s="105">
        <f t="shared" si="1"/>
        <v>167352606.28099999</v>
      </c>
    </row>
    <row r="34" spans="1:94" s="98" customFormat="1" ht="16" customHeight="1">
      <c r="B34" s="738">
        <v>3</v>
      </c>
      <c r="C34" s="101" t="s">
        <v>85</v>
      </c>
      <c r="D34" s="100">
        <v>166945789.00600001</v>
      </c>
      <c r="E34" s="133"/>
      <c r="F34" s="438">
        <v>122970039.86300001</v>
      </c>
      <c r="G34" s="132"/>
      <c r="H34" s="147">
        <v>18228399.954999998</v>
      </c>
      <c r="I34" s="131"/>
      <c r="J34" s="148">
        <v>22531711.477000002</v>
      </c>
      <c r="K34" s="132"/>
      <c r="L34" s="147">
        <v>3215637.7110000001</v>
      </c>
      <c r="M34" s="131"/>
      <c r="Q34" s="105">
        <f t="shared" si="1"/>
        <v>166945789.00600001</v>
      </c>
      <c r="R34" s="105">
        <f>D34-Q34</f>
        <v>0</v>
      </c>
    </row>
    <row r="35" spans="1:94" s="98" customFormat="1" ht="16" customHeight="1">
      <c r="B35" s="739"/>
      <c r="C35" s="101" t="s">
        <v>137</v>
      </c>
      <c r="D35" s="100">
        <v>7920401.4129999997</v>
      </c>
      <c r="E35" s="130"/>
      <c r="F35" s="136">
        <v>5706330.091</v>
      </c>
      <c r="G35" s="99"/>
      <c r="H35" s="134">
        <v>702382.81299999997</v>
      </c>
      <c r="I35" s="129"/>
      <c r="J35" s="135">
        <v>1267354.0209999999</v>
      </c>
      <c r="K35" s="99"/>
      <c r="L35" s="134">
        <v>244334.48800000001</v>
      </c>
      <c r="M35" s="129"/>
      <c r="Q35" s="105">
        <f t="shared" si="1"/>
        <v>7920401.4129999997</v>
      </c>
      <c r="R35" s="105">
        <f>D35-Q35</f>
        <v>0</v>
      </c>
    </row>
    <row r="36" spans="1:94" s="98" customFormat="1" ht="16" customHeight="1">
      <c r="B36" s="740"/>
      <c r="C36" s="128" t="s">
        <v>81</v>
      </c>
      <c r="D36" s="127">
        <f>SUM(D34:D35)</f>
        <v>174866190.419</v>
      </c>
      <c r="E36" s="125">
        <f>D36/D33*100</f>
        <v>104.48967261697976</v>
      </c>
      <c r="F36" s="126">
        <f>SUM(F34:F35)</f>
        <v>128676369.95400001</v>
      </c>
      <c r="G36" s="125">
        <f>F36/D36*100</f>
        <v>73.585619750551132</v>
      </c>
      <c r="H36" s="122">
        <f>SUM(H34:H35)</f>
        <v>18930782.767999999</v>
      </c>
      <c r="I36" s="121">
        <f>H36/D36*100</f>
        <v>10.825867895125759</v>
      </c>
      <c r="J36" s="124">
        <f>SUM(J34:J35)</f>
        <v>23799065.498000003</v>
      </c>
      <c r="K36" s="123">
        <f>J36/D36*100</f>
        <v>13.609872463610397</v>
      </c>
      <c r="L36" s="122">
        <f>SUM(L34:L35)</f>
        <v>3459972.199</v>
      </c>
      <c r="M36" s="121">
        <f>(L36/D36*100)</f>
        <v>1.978639890712721</v>
      </c>
      <c r="Q36" s="105">
        <f t="shared" si="1"/>
        <v>174866190.419</v>
      </c>
      <c r="R36" s="105">
        <f>D36-Q36</f>
        <v>0</v>
      </c>
    </row>
    <row r="37" spans="1:94" s="98" customFormat="1" ht="1.5" customHeight="1">
      <c r="B37" s="101"/>
      <c r="C37" s="101"/>
    </row>
    <row r="38" spans="1:94" s="98" customFormat="1" ht="14">
      <c r="B38" s="101"/>
      <c r="C38" s="98" t="s">
        <v>135</v>
      </c>
      <c r="J38" s="439"/>
    </row>
    <row r="39" spans="1:94" s="98" customFormat="1" ht="14">
      <c r="B39" s="101"/>
      <c r="C39" s="101"/>
      <c r="J39" s="439"/>
    </row>
    <row r="40" spans="1:94" s="98" customFormat="1" ht="14.15" customHeight="1">
      <c r="B40" s="120" t="s">
        <v>147</v>
      </c>
      <c r="C40" s="98" t="s">
        <v>146</v>
      </c>
    </row>
    <row r="41" spans="1:94" s="98" customFormat="1" ht="3.75" customHeight="1"/>
    <row r="42" spans="1:94" s="98" customFormat="1" ht="16" customHeight="1">
      <c r="B42" s="115"/>
      <c r="C42" s="730" t="s">
        <v>96</v>
      </c>
      <c r="D42" s="734"/>
      <c r="E42" s="731"/>
      <c r="F42" s="741" t="s">
        <v>145</v>
      </c>
      <c r="G42" s="736"/>
      <c r="H42" s="736"/>
      <c r="I42" s="737"/>
      <c r="J42" s="730" t="s">
        <v>144</v>
      </c>
      <c r="K42" s="731"/>
      <c r="L42" s="730" t="s">
        <v>143</v>
      </c>
      <c r="M42" s="731"/>
    </row>
    <row r="43" spans="1:94" s="98" customFormat="1" ht="16" customHeight="1">
      <c r="B43" s="107" t="s">
        <v>142</v>
      </c>
      <c r="C43" s="732"/>
      <c r="D43" s="735"/>
      <c r="E43" s="733"/>
      <c r="F43" s="730" t="s">
        <v>141</v>
      </c>
      <c r="G43" s="731"/>
      <c r="H43" s="730" t="s">
        <v>140</v>
      </c>
      <c r="I43" s="731"/>
      <c r="J43" s="732"/>
      <c r="K43" s="733"/>
      <c r="L43" s="732"/>
      <c r="M43" s="733"/>
    </row>
    <row r="44" spans="1:94" s="98" customFormat="1" ht="16" customHeight="1">
      <c r="B44" s="117"/>
      <c r="C44" s="117"/>
      <c r="D44" s="118"/>
      <c r="E44" s="119" t="s">
        <v>95</v>
      </c>
      <c r="F44" s="118"/>
      <c r="G44" s="116" t="s">
        <v>80</v>
      </c>
      <c r="H44" s="117"/>
      <c r="I44" s="116" t="s">
        <v>80</v>
      </c>
      <c r="J44" s="118"/>
      <c r="K44" s="116" t="s">
        <v>80</v>
      </c>
      <c r="L44" s="117"/>
      <c r="M44" s="116" t="s">
        <v>80</v>
      </c>
    </row>
    <row r="45" spans="1:94" s="98" customFormat="1" ht="16" customHeight="1">
      <c r="B45" s="115"/>
      <c r="C45" s="115"/>
      <c r="D45" s="114" t="s">
        <v>93</v>
      </c>
      <c r="E45" s="112" t="s">
        <v>139</v>
      </c>
      <c r="F45" s="113" t="s">
        <v>93</v>
      </c>
      <c r="G45" s="112" t="s">
        <v>139</v>
      </c>
      <c r="H45" s="114" t="s">
        <v>93</v>
      </c>
      <c r="I45" s="112" t="s">
        <v>139</v>
      </c>
      <c r="J45" s="113" t="s">
        <v>93</v>
      </c>
      <c r="K45" s="112" t="s">
        <v>139</v>
      </c>
      <c r="L45" s="113" t="s">
        <v>93</v>
      </c>
      <c r="M45" s="112" t="s">
        <v>139</v>
      </c>
    </row>
    <row r="46" spans="1:94" s="111" customFormat="1" ht="16" customHeight="1">
      <c r="A46" s="98"/>
      <c r="B46" s="430">
        <v>29</v>
      </c>
      <c r="C46" s="109"/>
      <c r="D46" s="426">
        <v>4006246</v>
      </c>
      <c r="E46" s="427">
        <v>65.653666508664628</v>
      </c>
      <c r="F46" s="434">
        <v>2798047</v>
      </c>
      <c r="G46" s="427">
        <v>69.856345317329726</v>
      </c>
      <c r="H46" s="137">
        <v>502134</v>
      </c>
      <c r="I46" s="427">
        <v>12.183490034461546</v>
      </c>
      <c r="J46" s="434">
        <v>650254</v>
      </c>
      <c r="K46" s="427">
        <v>16.672396996106865</v>
      </c>
      <c r="L46" s="429">
        <v>55811</v>
      </c>
      <c r="M46" s="427">
        <v>1.2877536927122355</v>
      </c>
      <c r="N46" s="98"/>
      <c r="O46" s="98"/>
      <c r="P46" s="98"/>
      <c r="Q46" s="105">
        <f>F46+H46+J46+L46</f>
        <v>4006246</v>
      </c>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row>
    <row r="47" spans="1:94" s="98" customFormat="1" ht="16" customHeight="1">
      <c r="B47" s="430">
        <v>30</v>
      </c>
      <c r="C47" s="109"/>
      <c r="D47" s="100">
        <v>1665305</v>
      </c>
      <c r="E47" s="427">
        <f>D47/D46*100</f>
        <v>41.567717009889058</v>
      </c>
      <c r="F47" s="134">
        <v>1162378</v>
      </c>
      <c r="G47" s="139">
        <f>F47/D47*100</f>
        <v>69.799706360096209</v>
      </c>
      <c r="H47" s="135">
        <v>226381</v>
      </c>
      <c r="I47" s="129">
        <f>H47/D47*100</f>
        <v>13.593966270442953</v>
      </c>
      <c r="J47" s="134">
        <v>250780</v>
      </c>
      <c r="K47" s="139">
        <f>J47/D47*100</f>
        <v>15.059103287385794</v>
      </c>
      <c r="L47" s="136">
        <v>25766</v>
      </c>
      <c r="M47" s="129">
        <f>(L47/D47*100)</f>
        <v>1.5472240820750554</v>
      </c>
      <c r="Q47" s="105">
        <f>F47+H47+J47+L47</f>
        <v>1665305</v>
      </c>
    </row>
    <row r="48" spans="1:94" s="98" customFormat="1" ht="16" customHeight="1">
      <c r="B48" s="430" t="s">
        <v>138</v>
      </c>
      <c r="C48" s="110"/>
      <c r="D48" s="440">
        <v>383323</v>
      </c>
      <c r="E48" s="427">
        <f>D48/D47*100</f>
        <v>23.018185857845861</v>
      </c>
      <c r="F48" s="436">
        <v>267479</v>
      </c>
      <c r="G48" s="427">
        <f>F48/D48*100</f>
        <v>69.779011434221275</v>
      </c>
      <c r="H48" s="431">
        <v>56998</v>
      </c>
      <c r="I48" s="427">
        <f>H48/D48*100</f>
        <v>14.869444306759574</v>
      </c>
      <c r="J48" s="436">
        <v>52275</v>
      </c>
      <c r="K48" s="427">
        <f>J48/D48*100</f>
        <v>13.637324136563681</v>
      </c>
      <c r="L48" s="436">
        <v>6571</v>
      </c>
      <c r="M48" s="427">
        <f>(L48/D48*100)</f>
        <v>1.7142201224554749</v>
      </c>
      <c r="Q48" s="105">
        <f>F48+H48+J48+L48</f>
        <v>383323</v>
      </c>
    </row>
    <row r="49" spans="2:18" s="98" customFormat="1" ht="16" customHeight="1">
      <c r="B49" s="742">
        <v>2</v>
      </c>
      <c r="C49" s="107" t="s">
        <v>85</v>
      </c>
      <c r="D49" s="441">
        <v>3765.3580000000002</v>
      </c>
      <c r="E49" s="129"/>
      <c r="F49" s="134">
        <v>2648.114</v>
      </c>
      <c r="G49" s="129"/>
      <c r="H49" s="100">
        <v>1797.14</v>
      </c>
      <c r="I49" s="129"/>
      <c r="J49" s="134">
        <v>-820.86599999999999</v>
      </c>
      <c r="K49" s="129"/>
      <c r="L49" s="134">
        <v>140.97</v>
      </c>
      <c r="M49" s="129"/>
      <c r="Q49" s="105">
        <f>F49+H49+J49+L49</f>
        <v>3765.3579999999997</v>
      </c>
    </row>
    <row r="50" spans="2:18" s="98" customFormat="1" ht="16" customHeight="1">
      <c r="B50" s="732"/>
      <c r="C50" s="107" t="s">
        <v>137</v>
      </c>
      <c r="D50" s="103" t="s">
        <v>136</v>
      </c>
      <c r="E50" s="129"/>
      <c r="F50" s="150" t="s">
        <v>136</v>
      </c>
      <c r="G50" s="129"/>
      <c r="H50" s="103" t="s">
        <v>136</v>
      </c>
      <c r="I50" s="129"/>
      <c r="J50" s="103" t="s">
        <v>136</v>
      </c>
      <c r="K50" s="129"/>
      <c r="L50" s="103" t="s">
        <v>136</v>
      </c>
      <c r="M50" s="129"/>
    </row>
    <row r="51" spans="2:18" s="98" customFormat="1" ht="16" customHeight="1">
      <c r="B51" s="732"/>
      <c r="C51" s="109" t="s">
        <v>81</v>
      </c>
      <c r="D51" s="426">
        <f>SUM(D49:D50)</f>
        <v>3765.3580000000002</v>
      </c>
      <c r="E51" s="427">
        <f>D51/D48*100</f>
        <v>0.98229378357155717</v>
      </c>
      <c r="F51" s="434">
        <f>SUM(F49:F50)</f>
        <v>2648.114</v>
      </c>
      <c r="G51" s="427">
        <f>F51/D51*100</f>
        <v>70.328345936827247</v>
      </c>
      <c r="H51" s="137">
        <f>SUM(H49:H50)</f>
        <v>1797.14</v>
      </c>
      <c r="I51" s="427">
        <f>H51/D51*100</f>
        <v>47.728263819801462</v>
      </c>
      <c r="J51" s="434">
        <f>SUM(J49:J50)</f>
        <v>-820.86599999999999</v>
      </c>
      <c r="K51" s="427">
        <f>J51/D51*100</f>
        <v>-21.800476873646542</v>
      </c>
      <c r="L51" s="429">
        <f>SUM(L49:L50)</f>
        <v>140.97</v>
      </c>
      <c r="M51" s="427">
        <f>(L51/D51*100)</f>
        <v>3.7438671170178237</v>
      </c>
      <c r="Q51" s="105">
        <f>F51+H51+J51+L51</f>
        <v>3765.3579999999997</v>
      </c>
    </row>
    <row r="52" spans="2:18" s="98" customFormat="1" ht="16" customHeight="1">
      <c r="B52" s="742">
        <v>3</v>
      </c>
      <c r="C52" s="108" t="s">
        <v>85</v>
      </c>
      <c r="D52" s="442">
        <v>-503.04</v>
      </c>
      <c r="E52" s="129"/>
      <c r="F52" s="442">
        <v>-352.12799999999999</v>
      </c>
      <c r="G52" s="129"/>
      <c r="H52" s="100">
        <v>-1.544</v>
      </c>
      <c r="I52" s="129"/>
      <c r="J52" s="134">
        <v>-149.36799999999999</v>
      </c>
      <c r="K52" s="129"/>
      <c r="L52" s="442">
        <v>0</v>
      </c>
      <c r="M52" s="129"/>
      <c r="Q52" s="105">
        <f>F52+H52+J52+L52</f>
        <v>-503.03999999999996</v>
      </c>
      <c r="R52" s="105">
        <f>D52-Q52</f>
        <v>0</v>
      </c>
    </row>
    <row r="53" spans="2:18" s="98" customFormat="1" ht="16" customHeight="1">
      <c r="B53" s="732"/>
      <c r="C53" s="107" t="s">
        <v>137</v>
      </c>
      <c r="D53" s="103" t="s">
        <v>136</v>
      </c>
      <c r="E53" s="129"/>
      <c r="F53" s="150" t="s">
        <v>136</v>
      </c>
      <c r="G53" s="129"/>
      <c r="H53" s="103" t="s">
        <v>136</v>
      </c>
      <c r="I53" s="129"/>
      <c r="J53" s="103" t="s">
        <v>136</v>
      </c>
      <c r="K53" s="129"/>
      <c r="L53" s="103" t="s">
        <v>136</v>
      </c>
      <c r="M53" s="129"/>
      <c r="Q53" s="105"/>
    </row>
    <row r="54" spans="2:18" s="98" customFormat="1" ht="16" customHeight="1">
      <c r="B54" s="743"/>
      <c r="C54" s="106" t="s">
        <v>81</v>
      </c>
      <c r="D54" s="127"/>
      <c r="E54" s="121"/>
      <c r="F54" s="122"/>
      <c r="G54" s="121"/>
      <c r="H54" s="124"/>
      <c r="I54" s="121"/>
      <c r="J54" s="122"/>
      <c r="K54" s="121"/>
      <c r="L54" s="126"/>
      <c r="M54" s="121"/>
      <c r="Q54" s="105">
        <f>F54+H54+J54+L54</f>
        <v>0</v>
      </c>
      <c r="R54" s="105">
        <f>D54-Q54</f>
        <v>0</v>
      </c>
    </row>
    <row r="55" spans="2:18" s="98" customFormat="1" ht="1.5" customHeight="1">
      <c r="B55" s="101"/>
      <c r="C55" s="101"/>
      <c r="G55" s="99"/>
    </row>
    <row r="56" spans="2:18" s="98" customFormat="1" ht="14">
      <c r="B56" s="101"/>
      <c r="C56" s="98" t="s">
        <v>135</v>
      </c>
      <c r="G56" s="99"/>
    </row>
    <row r="57" spans="2:18" s="98" customFormat="1" ht="15" customHeight="1">
      <c r="G57" s="99"/>
    </row>
    <row r="58" spans="2:18" s="98" customFormat="1" ht="3" customHeight="1"/>
    <row r="59" spans="2:18" s="98" customFormat="1" ht="16" customHeight="1">
      <c r="C59" s="735"/>
      <c r="D59" s="735"/>
      <c r="E59" s="735"/>
      <c r="F59" s="735"/>
      <c r="G59" s="735"/>
      <c r="H59" s="735"/>
      <c r="I59" s="735"/>
      <c r="J59" s="735"/>
      <c r="K59" s="735"/>
      <c r="L59" s="735"/>
      <c r="M59" s="735"/>
    </row>
    <row r="60" spans="2:18" s="98" customFormat="1" ht="16" customHeight="1">
      <c r="B60" s="101"/>
      <c r="C60" s="735"/>
      <c r="D60" s="735"/>
      <c r="E60" s="735"/>
      <c r="F60" s="735"/>
      <c r="G60" s="735"/>
      <c r="H60" s="735"/>
      <c r="I60" s="735"/>
      <c r="J60" s="735"/>
      <c r="K60" s="735"/>
      <c r="L60" s="735"/>
      <c r="M60" s="735"/>
    </row>
    <row r="61" spans="2:18" s="98" customFormat="1" ht="16" customHeight="1">
      <c r="E61" s="104"/>
      <c r="G61" s="101"/>
      <c r="I61" s="101"/>
      <c r="K61" s="101"/>
      <c r="M61" s="101"/>
    </row>
    <row r="62" spans="2:18" s="98" customFormat="1" ht="16" customHeight="1">
      <c r="D62" s="103"/>
      <c r="E62" s="102"/>
      <c r="F62" s="103"/>
      <c r="G62" s="102"/>
      <c r="H62" s="103"/>
      <c r="I62" s="102"/>
      <c r="J62" s="103"/>
      <c r="K62" s="102"/>
      <c r="L62" s="103"/>
      <c r="M62" s="102"/>
    </row>
    <row r="63" spans="2:18" s="98" customFormat="1" ht="16" customHeight="1">
      <c r="B63" s="101"/>
      <c r="C63" s="101"/>
      <c r="D63" s="100"/>
      <c r="E63" s="99"/>
      <c r="F63" s="100"/>
      <c r="G63" s="99"/>
      <c r="H63" s="100"/>
      <c r="I63" s="99"/>
      <c r="J63" s="100"/>
      <c r="K63" s="99"/>
      <c r="L63" s="100"/>
      <c r="M63" s="99"/>
    </row>
    <row r="64" spans="2:18" s="98" customFormat="1" ht="15" customHeight="1"/>
  </sheetData>
  <mergeCells count="30">
    <mergeCell ref="L59:M60"/>
    <mergeCell ref="F60:G60"/>
    <mergeCell ref="H60:I60"/>
    <mergeCell ref="B31:B33"/>
    <mergeCell ref="B34:B36"/>
    <mergeCell ref="C42:E43"/>
    <mergeCell ref="F42:I42"/>
    <mergeCell ref="J42:K43"/>
    <mergeCell ref="L42:M43"/>
    <mergeCell ref="F43:G43"/>
    <mergeCell ref="H43:I43"/>
    <mergeCell ref="B49:B51"/>
    <mergeCell ref="B52:B54"/>
    <mergeCell ref="C59:E60"/>
    <mergeCell ref="F59:I59"/>
    <mergeCell ref="J59:K60"/>
    <mergeCell ref="B13:B15"/>
    <mergeCell ref="B16:B18"/>
    <mergeCell ref="C24:E25"/>
    <mergeCell ref="F24:I24"/>
    <mergeCell ref="J24:K25"/>
    <mergeCell ref="L24:M25"/>
    <mergeCell ref="F25:G25"/>
    <mergeCell ref="H25:I25"/>
    <mergeCell ref="C6:E7"/>
    <mergeCell ref="F6:I6"/>
    <mergeCell ref="J6:K7"/>
    <mergeCell ref="L6:M7"/>
    <mergeCell ref="F7:G7"/>
    <mergeCell ref="H7:I7"/>
  </mergeCells>
  <phoneticPr fontId="2"/>
  <printOptions horizontalCentered="1"/>
  <pageMargins left="0.59055118110236227" right="0.59055118110236227" top="0.78740157480314965" bottom="0.78740157480314965" header="0.51181102362204722" footer="0.51181102362204722"/>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1"/>
  <sheetViews>
    <sheetView view="pageBreakPreview" zoomScaleNormal="100" zoomScaleSheetLayoutView="100" workbookViewId="0">
      <selection activeCell="C6" sqref="C6"/>
    </sheetView>
  </sheetViews>
  <sheetFormatPr defaultRowHeight="17.25" customHeight="1"/>
  <cols>
    <col min="1" max="1" width="1" style="97" customWidth="1"/>
    <col min="2" max="2" width="5.6328125" style="97" customWidth="1"/>
    <col min="3" max="3" width="7.26953125" style="97" customWidth="1"/>
    <col min="4" max="7" width="13" style="97" customWidth="1"/>
    <col min="8" max="8" width="9.08984375" style="97" customWidth="1"/>
    <col min="9" max="9" width="13.08984375" style="97" customWidth="1"/>
    <col min="10" max="10" width="1.453125" style="97" customWidth="1"/>
    <col min="11" max="11" width="78.54296875" style="97" hidden="1" customWidth="1"/>
    <col min="12" max="12" width="10.7265625" style="97" hidden="1" customWidth="1"/>
    <col min="13" max="13" width="3.453125" style="97" hidden="1" customWidth="1"/>
    <col min="14" max="16" width="0" style="97" hidden="1" customWidth="1"/>
    <col min="17" max="16384" width="8.7265625" style="97"/>
  </cols>
  <sheetData>
    <row r="1" spans="1:13" ht="9" customHeight="1">
      <c r="A1" s="97" t="s">
        <v>98</v>
      </c>
    </row>
    <row r="2" spans="1:13" ht="17.25" customHeight="1">
      <c r="B2" s="189" t="s">
        <v>169</v>
      </c>
      <c r="C2" s="98"/>
    </row>
    <row r="3" spans="1:13" ht="13.5" thickBot="1"/>
    <row r="4" spans="1:13" ht="18" customHeight="1">
      <c r="B4" s="747" t="s">
        <v>42</v>
      </c>
      <c r="C4" s="747" t="s">
        <v>168</v>
      </c>
      <c r="D4" s="749"/>
      <c r="E4" s="751" t="s">
        <v>167</v>
      </c>
      <c r="F4" s="751" t="s">
        <v>166</v>
      </c>
      <c r="G4" s="745" t="s">
        <v>82</v>
      </c>
      <c r="H4" s="188"/>
    </row>
    <row r="5" spans="1:13" ht="18" customHeight="1" thickBot="1">
      <c r="B5" s="748"/>
      <c r="C5" s="748"/>
      <c r="D5" s="750"/>
      <c r="E5" s="752"/>
      <c r="F5" s="752"/>
      <c r="G5" s="746"/>
      <c r="H5" s="187" t="s">
        <v>95</v>
      </c>
    </row>
    <row r="6" spans="1:13" ht="15" customHeight="1">
      <c r="B6" s="186"/>
      <c r="C6" s="186"/>
      <c r="D6" s="185" t="s">
        <v>94</v>
      </c>
      <c r="E6" s="184" t="s">
        <v>94</v>
      </c>
      <c r="F6" s="184" t="s">
        <v>94</v>
      </c>
      <c r="G6" s="183" t="s">
        <v>94</v>
      </c>
      <c r="H6" s="182" t="s">
        <v>139</v>
      </c>
    </row>
    <row r="7" spans="1:13" ht="23.25" customHeight="1">
      <c r="B7" s="177" t="s">
        <v>165</v>
      </c>
      <c r="C7" s="443"/>
      <c r="D7" s="444">
        <v>768581</v>
      </c>
      <c r="E7" s="444">
        <v>136327</v>
      </c>
      <c r="F7" s="445">
        <v>416403</v>
      </c>
      <c r="G7" s="446">
        <v>1321311</v>
      </c>
      <c r="H7" s="175">
        <v>93.453049008604566</v>
      </c>
      <c r="L7" s="161">
        <f t="shared" ref="L7:L15" si="0">D7+E7+F7</f>
        <v>1321311</v>
      </c>
      <c r="M7" s="97" t="str">
        <f t="shared" ref="M7:M15" si="1">IF(L7=G7,"○","×")</f>
        <v>○</v>
      </c>
    </row>
    <row r="8" spans="1:13" ht="23.25" customHeight="1">
      <c r="B8" s="447" t="s">
        <v>164</v>
      </c>
      <c r="C8" s="448"/>
      <c r="D8" s="449">
        <v>718776</v>
      </c>
      <c r="E8" s="449">
        <v>130516</v>
      </c>
      <c r="F8" s="449">
        <v>402422</v>
      </c>
      <c r="G8" s="450">
        <v>1251714</v>
      </c>
      <c r="H8" s="451">
        <v>94.96365494550038</v>
      </c>
      <c r="L8" s="161">
        <f t="shared" si="0"/>
        <v>1251714</v>
      </c>
      <c r="M8" s="97" t="str">
        <f t="shared" si="1"/>
        <v>○</v>
      </c>
    </row>
    <row r="9" spans="1:13" ht="23.25" customHeight="1">
      <c r="B9" s="452" t="s">
        <v>138</v>
      </c>
      <c r="C9" s="181"/>
      <c r="D9" s="453">
        <v>644002</v>
      </c>
      <c r="E9" s="453">
        <v>129566</v>
      </c>
      <c r="F9" s="453">
        <v>403386</v>
      </c>
      <c r="G9" s="454">
        <v>1176954</v>
      </c>
      <c r="H9" s="170">
        <v>94.732731355449246</v>
      </c>
      <c r="L9" s="161">
        <f t="shared" si="0"/>
        <v>1176954</v>
      </c>
      <c r="M9" s="97" t="str">
        <f t="shared" si="1"/>
        <v>○</v>
      </c>
    </row>
    <row r="10" spans="1:13" ht="23.25" customHeight="1">
      <c r="B10" s="180"/>
      <c r="C10" s="178" t="s">
        <v>86</v>
      </c>
      <c r="D10" s="173">
        <v>488272</v>
      </c>
      <c r="E10" s="173">
        <v>123440</v>
      </c>
      <c r="F10" s="172">
        <v>253585</v>
      </c>
      <c r="G10" s="171">
        <v>865297</v>
      </c>
      <c r="H10" s="179"/>
      <c r="L10" s="161">
        <f t="shared" si="0"/>
        <v>865297</v>
      </c>
      <c r="M10" s="97" t="str">
        <f t="shared" si="1"/>
        <v>○</v>
      </c>
    </row>
    <row r="11" spans="1:13" ht="23.25" customHeight="1">
      <c r="B11" s="455">
        <v>2</v>
      </c>
      <c r="C11" s="178" t="s">
        <v>163</v>
      </c>
      <c r="D11" s="169">
        <v>100800</v>
      </c>
      <c r="E11" s="169">
        <v>5390</v>
      </c>
      <c r="F11" s="169">
        <v>133455</v>
      </c>
      <c r="G11" s="168">
        <v>239645</v>
      </c>
      <c r="H11" s="167"/>
      <c r="L11" s="161">
        <f t="shared" si="0"/>
        <v>239645</v>
      </c>
      <c r="M11" s="97" t="str">
        <f t="shared" si="1"/>
        <v>○</v>
      </c>
    </row>
    <row r="12" spans="1:13" ht="23.25" customHeight="1">
      <c r="B12" s="177"/>
      <c r="C12" s="176" t="s">
        <v>82</v>
      </c>
      <c r="D12" s="453">
        <f>SUM(D10:D11)</f>
        <v>589072</v>
      </c>
      <c r="E12" s="453">
        <f>SUM(E10:E11)</f>
        <v>128830</v>
      </c>
      <c r="F12" s="453">
        <f>SUM(F10:F11)</f>
        <v>387040</v>
      </c>
      <c r="G12" s="454">
        <f>SUM(G10:G11)</f>
        <v>1104942</v>
      </c>
      <c r="H12" s="175">
        <f>G12/G9*100</f>
        <v>93.881494094076743</v>
      </c>
      <c r="L12" s="161">
        <f t="shared" si="0"/>
        <v>1104942</v>
      </c>
      <c r="M12" s="97" t="str">
        <f t="shared" si="1"/>
        <v>○</v>
      </c>
    </row>
    <row r="13" spans="1:13" ht="23.25" customHeight="1">
      <c r="B13" s="174"/>
      <c r="C13" s="160" t="s">
        <v>86</v>
      </c>
      <c r="D13" s="173">
        <v>440286</v>
      </c>
      <c r="E13" s="173">
        <v>123575</v>
      </c>
      <c r="F13" s="172">
        <v>243231</v>
      </c>
      <c r="G13" s="171">
        <v>807092</v>
      </c>
      <c r="H13" s="170"/>
      <c r="L13" s="161">
        <f t="shared" si="0"/>
        <v>807092</v>
      </c>
      <c r="M13" s="97" t="str">
        <f t="shared" si="1"/>
        <v>○</v>
      </c>
    </row>
    <row r="14" spans="1:13" ht="23.25" customHeight="1">
      <c r="B14" s="455">
        <v>3</v>
      </c>
      <c r="C14" s="160" t="s">
        <v>163</v>
      </c>
      <c r="D14" s="169">
        <v>86924</v>
      </c>
      <c r="E14" s="169">
        <v>4930</v>
      </c>
      <c r="F14" s="169">
        <v>134537</v>
      </c>
      <c r="G14" s="168">
        <v>226391</v>
      </c>
      <c r="H14" s="167"/>
      <c r="L14" s="161">
        <f t="shared" si="0"/>
        <v>226391</v>
      </c>
      <c r="M14" s="97" t="str">
        <f t="shared" si="1"/>
        <v>○</v>
      </c>
    </row>
    <row r="15" spans="1:13" ht="23.25" customHeight="1" thickBot="1">
      <c r="B15" s="166"/>
      <c r="C15" s="165" t="s">
        <v>82</v>
      </c>
      <c r="D15" s="164">
        <f>SUM(D13:D14)</f>
        <v>527210</v>
      </c>
      <c r="E15" s="164">
        <f>SUM(E13:E14)</f>
        <v>128505</v>
      </c>
      <c r="F15" s="164">
        <f>SUM(F13:F14)</f>
        <v>377768</v>
      </c>
      <c r="G15" s="163">
        <f>SUM(G13:G14)</f>
        <v>1033483</v>
      </c>
      <c r="H15" s="162">
        <f>G15/G12*100</f>
        <v>93.532782716196877</v>
      </c>
      <c r="L15" s="161">
        <f t="shared" si="0"/>
        <v>1033483</v>
      </c>
      <c r="M15" s="97" t="str">
        <f t="shared" si="1"/>
        <v>○</v>
      </c>
    </row>
    <row r="16" spans="1:13" ht="23.25" customHeight="1">
      <c r="C16" s="160"/>
      <c r="H16" s="159"/>
    </row>
    <row r="17" spans="2:9" ht="17.25" customHeight="1">
      <c r="B17" s="158" t="s">
        <v>162</v>
      </c>
    </row>
    <row r="18" spans="2:9" ht="17.25" customHeight="1">
      <c r="B18" s="456"/>
    </row>
    <row r="19" spans="2:9" ht="17.25" customHeight="1">
      <c r="B19" s="157" t="s">
        <v>161</v>
      </c>
    </row>
    <row r="20" spans="2:9" ht="17.25" customHeight="1">
      <c r="B20" s="456" t="s">
        <v>474</v>
      </c>
    </row>
    <row r="21" spans="2:9" ht="17.25" customHeight="1">
      <c r="B21" s="456" t="s">
        <v>475</v>
      </c>
    </row>
    <row r="22" spans="2:9" ht="17.25" customHeight="1">
      <c r="B22" s="456" t="s">
        <v>476</v>
      </c>
    </row>
    <row r="23" spans="2:9" ht="17.25" customHeight="1">
      <c r="B23" s="456"/>
    </row>
    <row r="24" spans="2:9" ht="17.25" customHeight="1">
      <c r="B24" s="456" t="s">
        <v>160</v>
      </c>
    </row>
    <row r="25" spans="2:9" ht="17.25" customHeight="1">
      <c r="B25" s="456" t="s">
        <v>477</v>
      </c>
    </row>
    <row r="26" spans="2:9" ht="17.25" customHeight="1">
      <c r="B26" s="456" t="s">
        <v>478</v>
      </c>
    </row>
    <row r="27" spans="2:9" ht="17.25" customHeight="1">
      <c r="B27" s="744" t="s">
        <v>152</v>
      </c>
      <c r="C27" s="744"/>
      <c r="D27" s="744"/>
      <c r="E27" s="744"/>
      <c r="F27" s="744"/>
      <c r="G27" s="744"/>
      <c r="H27" s="744"/>
      <c r="I27" s="744"/>
    </row>
    <row r="28" spans="2:9" ht="17.25" customHeight="1">
      <c r="B28" s="157" t="s">
        <v>159</v>
      </c>
    </row>
    <row r="29" spans="2:9" ht="17.25" customHeight="1">
      <c r="B29" s="97" t="s">
        <v>158</v>
      </c>
      <c r="C29" s="456"/>
    </row>
    <row r="30" spans="2:9" ht="17.25" customHeight="1">
      <c r="B30" s="97" t="s">
        <v>157</v>
      </c>
    </row>
    <row r="31" spans="2:9" ht="17.25" customHeight="1">
      <c r="B31" s="157"/>
    </row>
    <row r="32" spans="2:9" ht="17.25" customHeight="1">
      <c r="B32" s="456" t="s">
        <v>479</v>
      </c>
    </row>
    <row r="33" spans="2:2" ht="17.25" customHeight="1">
      <c r="B33" s="456" t="s">
        <v>480</v>
      </c>
    </row>
    <row r="34" spans="2:2" ht="17.25" customHeight="1">
      <c r="B34" s="456" t="s">
        <v>481</v>
      </c>
    </row>
    <row r="35" spans="2:2" ht="17.25" customHeight="1">
      <c r="B35" s="456" t="s">
        <v>482</v>
      </c>
    </row>
    <row r="36" spans="2:2" ht="17.25" customHeight="1">
      <c r="B36" s="456" t="s">
        <v>483</v>
      </c>
    </row>
    <row r="37" spans="2:2" ht="17.25" customHeight="1">
      <c r="B37" s="456"/>
    </row>
    <row r="38" spans="2:2" ht="17.25" customHeight="1">
      <c r="B38" s="456" t="s">
        <v>484</v>
      </c>
    </row>
    <row r="39" spans="2:2" ht="17.25" customHeight="1">
      <c r="B39" s="456" t="s">
        <v>485</v>
      </c>
    </row>
    <row r="40" spans="2:2" ht="17.25" customHeight="1">
      <c r="B40" s="456" t="s">
        <v>486</v>
      </c>
    </row>
    <row r="41" spans="2:2" ht="17.25" customHeight="1">
      <c r="B41" s="456" t="s">
        <v>487</v>
      </c>
    </row>
    <row r="42" spans="2:2" ht="17.25" customHeight="1">
      <c r="B42" s="456"/>
    </row>
    <row r="43" spans="2:2" ht="17.25" customHeight="1">
      <c r="B43" s="157" t="s">
        <v>156</v>
      </c>
    </row>
    <row r="44" spans="2:2" ht="17.25" customHeight="1">
      <c r="B44" s="456" t="s">
        <v>488</v>
      </c>
    </row>
    <row r="45" spans="2:2" ht="17.25" customHeight="1">
      <c r="B45" s="456" t="s">
        <v>489</v>
      </c>
    </row>
    <row r="46" spans="2:2" ht="17.25" customHeight="1">
      <c r="B46" s="456"/>
    </row>
    <row r="47" spans="2:2" ht="17.25" customHeight="1">
      <c r="B47" s="456" t="s">
        <v>155</v>
      </c>
    </row>
    <row r="48" spans="2:2" ht="17.25" customHeight="1">
      <c r="B48" s="456" t="s">
        <v>490</v>
      </c>
    </row>
    <row r="49" spans="2:9" ht="17.25" customHeight="1">
      <c r="B49" s="456" t="s">
        <v>154</v>
      </c>
    </row>
    <row r="50" spans="2:9" ht="17.25" customHeight="1">
      <c r="B50" s="744" t="s">
        <v>152</v>
      </c>
      <c r="C50" s="744"/>
      <c r="D50" s="744"/>
      <c r="E50" s="744"/>
      <c r="F50" s="744"/>
      <c r="G50" s="744"/>
      <c r="H50" s="744"/>
      <c r="I50" s="744"/>
    </row>
    <row r="51" spans="2:9" ht="17.25" customHeight="1">
      <c r="B51" s="157" t="s">
        <v>153</v>
      </c>
    </row>
    <row r="52" spans="2:9" ht="17.25" customHeight="1">
      <c r="B52" s="157"/>
    </row>
    <row r="53" spans="2:9" ht="17.25" customHeight="1">
      <c r="B53" s="456" t="s">
        <v>491</v>
      </c>
    </row>
    <row r="54" spans="2:9" ht="17.25" customHeight="1">
      <c r="B54" s="456" t="s">
        <v>492</v>
      </c>
    </row>
    <row r="55" spans="2:9" ht="17.25" customHeight="1">
      <c r="B55" s="456" t="s">
        <v>493</v>
      </c>
    </row>
    <row r="56" spans="2:9" ht="17.25" customHeight="1">
      <c r="B56" s="456" t="s">
        <v>494</v>
      </c>
    </row>
    <row r="57" spans="2:9" ht="17.25" customHeight="1">
      <c r="B57" s="456" t="s">
        <v>495</v>
      </c>
    </row>
    <row r="58" spans="2:9" ht="17.25" customHeight="1">
      <c r="B58" s="456" t="s">
        <v>152</v>
      </c>
    </row>
    <row r="59" spans="2:9" ht="17.25" customHeight="1">
      <c r="B59" s="456" t="s">
        <v>496</v>
      </c>
    </row>
    <row r="60" spans="2:9" ht="17.25" customHeight="1">
      <c r="B60" s="456" t="s">
        <v>497</v>
      </c>
    </row>
    <row r="61" spans="2:9" ht="17.25" customHeight="1">
      <c r="B61" s="456" t="s">
        <v>498</v>
      </c>
    </row>
  </sheetData>
  <mergeCells count="7">
    <mergeCell ref="B50:I50"/>
    <mergeCell ref="G4:G5"/>
    <mergeCell ref="B4:B5"/>
    <mergeCell ref="C4:D5"/>
    <mergeCell ref="E4:E5"/>
    <mergeCell ref="F4:F5"/>
    <mergeCell ref="B27:I27"/>
  </mergeCells>
  <phoneticPr fontId="2"/>
  <printOptions horizontalCentered="1"/>
  <pageMargins left="0.77" right="0.59055118110236227" top="0.78740157480314965" bottom="0.78740157480314965"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P58"/>
  <sheetViews>
    <sheetView view="pageBreakPreview" zoomScaleNormal="100" zoomScaleSheetLayoutView="100" workbookViewId="0">
      <selection activeCell="K7" sqref="K7"/>
    </sheetView>
  </sheetViews>
  <sheetFormatPr defaultColWidth="13.26953125" defaultRowHeight="24" customHeight="1"/>
  <cols>
    <col min="1" max="1" width="13.26953125" style="456"/>
    <col min="2" max="3" width="4.6328125" style="456" customWidth="1"/>
    <col min="4" max="4" width="24.453125" style="456" customWidth="1"/>
    <col min="5" max="6" width="13" style="575" customWidth="1"/>
    <col min="7" max="7" width="8.08984375" style="456" bestFit="1" customWidth="1"/>
    <col min="8" max="9" width="4.6328125" style="456" customWidth="1"/>
    <col min="10" max="10" width="24.453125" style="456" customWidth="1"/>
    <col min="11" max="12" width="12.90625" style="575" customWidth="1"/>
    <col min="13" max="13" width="8.36328125" style="456" customWidth="1"/>
    <col min="14" max="14" width="8.6328125" style="456" hidden="1" customWidth="1"/>
    <col min="15" max="15" width="13.26953125" style="456" hidden="1" customWidth="1"/>
    <col min="16" max="16" width="0" style="456" hidden="1" customWidth="1"/>
    <col min="17" max="16384" width="13.26953125" style="456"/>
  </cols>
  <sheetData>
    <row r="1" spans="2:16" s="457" customFormat="1" ht="24" customHeight="1">
      <c r="B1" s="783" t="s">
        <v>258</v>
      </c>
      <c r="C1" s="784"/>
      <c r="D1" s="784"/>
      <c r="E1" s="784"/>
      <c r="F1" s="784"/>
      <c r="G1" s="784"/>
      <c r="H1" s="784"/>
      <c r="I1" s="784"/>
      <c r="J1" s="784"/>
      <c r="K1" s="784"/>
      <c r="L1" s="784"/>
      <c r="M1" s="784"/>
    </row>
    <row r="2" spans="2:16" s="457" customFormat="1" ht="24" customHeight="1" thickBot="1">
      <c r="B2" s="458"/>
      <c r="C2" s="458"/>
      <c r="D2" s="458"/>
      <c r="E2" s="459"/>
      <c r="F2" s="459"/>
      <c r="G2" s="460"/>
      <c r="H2" s="460"/>
      <c r="I2" s="460"/>
      <c r="J2" s="460"/>
      <c r="K2" s="459"/>
      <c r="L2" s="459"/>
      <c r="M2" s="458"/>
    </row>
    <row r="3" spans="2:16" ht="24" customHeight="1">
      <c r="B3" s="785" t="s">
        <v>257</v>
      </c>
      <c r="C3" s="786"/>
      <c r="D3" s="786"/>
      <c r="E3" s="786"/>
      <c r="F3" s="786"/>
      <c r="G3" s="787"/>
      <c r="H3" s="785" t="s">
        <v>256</v>
      </c>
      <c r="I3" s="786"/>
      <c r="J3" s="786"/>
      <c r="K3" s="786"/>
      <c r="L3" s="786"/>
      <c r="M3" s="787"/>
      <c r="N3" s="457"/>
    </row>
    <row r="4" spans="2:16" ht="24" customHeight="1">
      <c r="B4" s="788" t="s">
        <v>255</v>
      </c>
      <c r="C4" s="789"/>
      <c r="D4" s="790"/>
      <c r="E4" s="461" t="s">
        <v>254</v>
      </c>
      <c r="F4" s="462" t="s">
        <v>253</v>
      </c>
      <c r="G4" s="463" t="s">
        <v>252</v>
      </c>
      <c r="H4" s="788" t="s">
        <v>255</v>
      </c>
      <c r="I4" s="789"/>
      <c r="J4" s="790"/>
      <c r="K4" s="464" t="s">
        <v>254</v>
      </c>
      <c r="L4" s="215" t="s">
        <v>253</v>
      </c>
      <c r="M4" s="463" t="s">
        <v>252</v>
      </c>
      <c r="N4" s="457"/>
    </row>
    <row r="5" spans="2:16" ht="24" customHeight="1">
      <c r="B5" s="465"/>
      <c r="C5" s="762" t="s">
        <v>251</v>
      </c>
      <c r="D5" s="460"/>
      <c r="E5" s="466" t="s">
        <v>250</v>
      </c>
      <c r="F5" s="467" t="s">
        <v>250</v>
      </c>
      <c r="G5" s="468" t="s">
        <v>139</v>
      </c>
      <c r="H5" s="469"/>
      <c r="I5" s="470"/>
      <c r="J5" s="471"/>
      <c r="K5" s="466" t="s">
        <v>250</v>
      </c>
      <c r="L5" s="466" t="s">
        <v>250</v>
      </c>
      <c r="M5" s="468" t="s">
        <v>139</v>
      </c>
      <c r="N5" s="457"/>
    </row>
    <row r="6" spans="2:16" ht="24" customHeight="1">
      <c r="B6" s="472"/>
      <c r="C6" s="763"/>
      <c r="D6" s="460" t="s">
        <v>243</v>
      </c>
      <c r="E6" s="473">
        <v>28040415.767999999</v>
      </c>
      <c r="F6" s="474">
        <v>27732842.236000001</v>
      </c>
      <c r="G6" s="475">
        <f t="shared" ref="G6:G21" si="0">ROUND(F6/E6%,1)</f>
        <v>98.9</v>
      </c>
      <c r="H6" s="765" t="s">
        <v>249</v>
      </c>
      <c r="I6" s="766"/>
      <c r="J6" s="767"/>
      <c r="K6" s="476">
        <v>2399196.23</v>
      </c>
      <c r="L6" s="476">
        <v>2292735.17</v>
      </c>
      <c r="M6" s="475">
        <f t="shared" ref="M6:M14" si="1">ROUND(L6/K6%,1)</f>
        <v>95.6</v>
      </c>
      <c r="N6" s="477"/>
    </row>
    <row r="7" spans="2:16" ht="24" customHeight="1">
      <c r="B7" s="478" t="s">
        <v>248</v>
      </c>
      <c r="C7" s="763"/>
      <c r="D7" s="479" t="s">
        <v>239</v>
      </c>
      <c r="E7" s="480">
        <v>10098549.146</v>
      </c>
      <c r="F7" s="481">
        <v>9993327.8029999994</v>
      </c>
      <c r="G7" s="482">
        <f t="shared" si="0"/>
        <v>99</v>
      </c>
      <c r="H7" s="483"/>
      <c r="I7" s="762" t="s">
        <v>499</v>
      </c>
      <c r="J7" s="479" t="s">
        <v>223</v>
      </c>
      <c r="K7" s="480">
        <v>117717239.69400001</v>
      </c>
      <c r="L7" s="484">
        <v>123192575.63600001</v>
      </c>
      <c r="M7" s="485">
        <f t="shared" si="1"/>
        <v>104.7</v>
      </c>
      <c r="N7" s="477"/>
    </row>
    <row r="8" spans="2:16" ht="24" customHeight="1">
      <c r="B8" s="486" t="s">
        <v>247</v>
      </c>
      <c r="C8" s="763"/>
      <c r="D8" s="487" t="s">
        <v>237</v>
      </c>
      <c r="E8" s="488">
        <v>3525250.6860000002</v>
      </c>
      <c r="F8" s="489">
        <v>3435267.378</v>
      </c>
      <c r="G8" s="490">
        <f t="shared" si="0"/>
        <v>97.4</v>
      </c>
      <c r="H8" s="491"/>
      <c r="I8" s="763"/>
      <c r="J8" s="479" t="s">
        <v>246</v>
      </c>
      <c r="K8" s="480">
        <v>1150940.0120000001</v>
      </c>
      <c r="L8" s="481">
        <v>1149231.3259999999</v>
      </c>
      <c r="M8" s="475">
        <f t="shared" si="1"/>
        <v>99.9</v>
      </c>
      <c r="N8" s="477"/>
    </row>
    <row r="9" spans="2:16" ht="24" customHeight="1">
      <c r="B9" s="486" t="s">
        <v>245</v>
      </c>
      <c r="C9" s="764"/>
      <c r="D9" s="492" t="s">
        <v>196</v>
      </c>
      <c r="E9" s="488">
        <v>41664215.600000001</v>
      </c>
      <c r="F9" s="493">
        <v>41161437.417000003</v>
      </c>
      <c r="G9" s="475">
        <f t="shared" si="0"/>
        <v>98.8</v>
      </c>
      <c r="H9" s="491"/>
      <c r="I9" s="763"/>
      <c r="J9" s="494" t="s">
        <v>14</v>
      </c>
      <c r="K9" s="493">
        <v>118868179.706</v>
      </c>
      <c r="L9" s="495">
        <v>124341806.962</v>
      </c>
      <c r="M9" s="496">
        <f t="shared" si="1"/>
        <v>104.6</v>
      </c>
      <c r="N9" s="477"/>
    </row>
    <row r="10" spans="2:16" ht="24" customHeight="1">
      <c r="B10" s="486"/>
      <c r="C10" s="762" t="s">
        <v>244</v>
      </c>
      <c r="D10" s="497" t="s">
        <v>243</v>
      </c>
      <c r="E10" s="480">
        <v>10388.063</v>
      </c>
      <c r="F10" s="484">
        <v>4227.1220000000003</v>
      </c>
      <c r="G10" s="485">
        <f t="shared" si="0"/>
        <v>40.700000000000003</v>
      </c>
      <c r="H10" s="491" t="s">
        <v>242</v>
      </c>
      <c r="I10" s="763"/>
      <c r="J10" s="479" t="s">
        <v>241</v>
      </c>
      <c r="K10" s="480">
        <v>17345723.364</v>
      </c>
      <c r="L10" s="481">
        <v>18227169.065000001</v>
      </c>
      <c r="M10" s="482">
        <f t="shared" si="1"/>
        <v>105.1</v>
      </c>
      <c r="N10" s="477"/>
    </row>
    <row r="11" spans="2:16" ht="24" customHeight="1">
      <c r="B11" s="478" t="s">
        <v>240</v>
      </c>
      <c r="C11" s="763"/>
      <c r="D11" s="479" t="s">
        <v>239</v>
      </c>
      <c r="E11" s="480">
        <v>3297.2710000000002</v>
      </c>
      <c r="F11" s="481">
        <v>1258.4490000000001</v>
      </c>
      <c r="G11" s="482">
        <f t="shared" si="0"/>
        <v>38.200000000000003</v>
      </c>
      <c r="H11" s="491"/>
      <c r="I11" s="763"/>
      <c r="J11" s="479" t="s">
        <v>214</v>
      </c>
      <c r="K11" s="480">
        <v>13097.73</v>
      </c>
      <c r="L11" s="481">
        <v>14099.02</v>
      </c>
      <c r="M11" s="482">
        <f t="shared" si="1"/>
        <v>107.6</v>
      </c>
      <c r="N11" s="477"/>
    </row>
    <row r="12" spans="2:16" ht="24" customHeight="1">
      <c r="B12" s="478" t="s">
        <v>238</v>
      </c>
      <c r="C12" s="763"/>
      <c r="D12" s="487" t="s">
        <v>237</v>
      </c>
      <c r="E12" s="488">
        <v>3143.29</v>
      </c>
      <c r="F12" s="489">
        <v>1199.393</v>
      </c>
      <c r="G12" s="490">
        <f t="shared" si="0"/>
        <v>38.200000000000003</v>
      </c>
      <c r="H12" s="491"/>
      <c r="I12" s="763"/>
      <c r="J12" s="479" t="s">
        <v>211</v>
      </c>
      <c r="K12" s="480">
        <v>708.43</v>
      </c>
      <c r="L12" s="481">
        <v>250.36</v>
      </c>
      <c r="M12" s="482">
        <f t="shared" si="1"/>
        <v>35.299999999999997</v>
      </c>
      <c r="N12" s="477"/>
    </row>
    <row r="13" spans="2:16" ht="24" customHeight="1">
      <c r="B13" s="478"/>
      <c r="C13" s="764"/>
      <c r="D13" s="492" t="s">
        <v>196</v>
      </c>
      <c r="E13" s="480">
        <v>16828.624</v>
      </c>
      <c r="F13" s="481">
        <v>6684.9639999999999</v>
      </c>
      <c r="G13" s="498">
        <f t="shared" si="0"/>
        <v>39.700000000000003</v>
      </c>
      <c r="H13" s="491" t="s">
        <v>236</v>
      </c>
      <c r="I13" s="763"/>
      <c r="J13" s="479" t="s">
        <v>235</v>
      </c>
      <c r="K13" s="480">
        <v>490457.42</v>
      </c>
      <c r="L13" s="481">
        <v>438195.33100000001</v>
      </c>
      <c r="M13" s="475">
        <f t="shared" si="1"/>
        <v>89.3</v>
      </c>
      <c r="N13" s="477"/>
    </row>
    <row r="14" spans="2:16" ht="24" customHeight="1">
      <c r="B14" s="478"/>
      <c r="C14" s="753" t="s">
        <v>196</v>
      </c>
      <c r="D14" s="753"/>
      <c r="E14" s="484">
        <v>41681044.223999999</v>
      </c>
      <c r="F14" s="499">
        <v>41168122.380999997</v>
      </c>
      <c r="G14" s="485">
        <f t="shared" si="0"/>
        <v>98.8</v>
      </c>
      <c r="H14" s="491"/>
      <c r="I14" s="763"/>
      <c r="J14" s="479" t="s">
        <v>234</v>
      </c>
      <c r="K14" s="480">
        <v>123290</v>
      </c>
      <c r="L14" s="481">
        <v>123775</v>
      </c>
      <c r="M14" s="475">
        <f t="shared" si="1"/>
        <v>100.4</v>
      </c>
      <c r="N14" s="477"/>
    </row>
    <row r="15" spans="2:16" ht="24" customHeight="1">
      <c r="B15" s="500" t="s">
        <v>233</v>
      </c>
      <c r="C15" s="501"/>
      <c r="D15" s="502"/>
      <c r="E15" s="493">
        <v>487448</v>
      </c>
      <c r="F15" s="495">
        <v>107974</v>
      </c>
      <c r="G15" s="503">
        <f t="shared" si="0"/>
        <v>22.2</v>
      </c>
      <c r="H15" s="491"/>
      <c r="I15" s="763"/>
      <c r="J15" s="479" t="s">
        <v>232</v>
      </c>
      <c r="K15" s="480">
        <v>0</v>
      </c>
      <c r="L15" s="481">
        <v>0</v>
      </c>
      <c r="M15" s="482" t="s">
        <v>136</v>
      </c>
      <c r="N15" s="477"/>
    </row>
    <row r="16" spans="2:16" ht="24" customHeight="1">
      <c r="B16" s="774" t="s">
        <v>231</v>
      </c>
      <c r="C16" s="504" t="s">
        <v>230</v>
      </c>
      <c r="D16" s="505"/>
      <c r="E16" s="480">
        <v>136648588.17899999</v>
      </c>
      <c r="F16" s="481">
        <v>142973281.16600001</v>
      </c>
      <c r="G16" s="503">
        <f t="shared" si="0"/>
        <v>104.6</v>
      </c>
      <c r="H16" s="491" t="s">
        <v>229</v>
      </c>
      <c r="I16" s="763"/>
      <c r="J16" s="479" t="s">
        <v>198</v>
      </c>
      <c r="K16" s="480">
        <v>253604.95600000001</v>
      </c>
      <c r="L16" s="481">
        <v>243826.845</v>
      </c>
      <c r="M16" s="475">
        <f t="shared" ref="M16:M22" si="2">ROUND(L16/K16%,1)</f>
        <v>96.1</v>
      </c>
      <c r="N16" s="477"/>
      <c r="P16" s="456" t="s">
        <v>228</v>
      </c>
    </row>
    <row r="17" spans="2:14" ht="24" customHeight="1">
      <c r="B17" s="775"/>
      <c r="C17" s="777" t="s">
        <v>227</v>
      </c>
      <c r="D17" s="506" t="s">
        <v>226</v>
      </c>
      <c r="E17" s="484">
        <v>1144157</v>
      </c>
      <c r="F17" s="499">
        <v>1203739</v>
      </c>
      <c r="G17" s="507">
        <f t="shared" si="0"/>
        <v>105.2</v>
      </c>
      <c r="H17" s="491"/>
      <c r="I17" s="764"/>
      <c r="J17" s="494" t="s">
        <v>14</v>
      </c>
      <c r="K17" s="493">
        <v>137095061.60600001</v>
      </c>
      <c r="L17" s="495">
        <v>143389122.583</v>
      </c>
      <c r="M17" s="496">
        <f t="shared" si="2"/>
        <v>104.6</v>
      </c>
      <c r="N17" s="477"/>
    </row>
    <row r="18" spans="2:14" ht="24" customHeight="1">
      <c r="B18" s="775"/>
      <c r="C18" s="778"/>
      <c r="D18" s="508" t="s">
        <v>225</v>
      </c>
      <c r="E18" s="480">
        <v>1500395</v>
      </c>
      <c r="F18" s="481">
        <v>994815</v>
      </c>
      <c r="G18" s="482">
        <f t="shared" si="0"/>
        <v>66.3</v>
      </c>
      <c r="H18" s="491"/>
      <c r="I18" s="762" t="s">
        <v>224</v>
      </c>
      <c r="J18" s="479" t="s">
        <v>223</v>
      </c>
      <c r="K18" s="480">
        <v>5193.402</v>
      </c>
      <c r="L18" s="481">
        <v>76.201999999999998</v>
      </c>
      <c r="M18" s="482">
        <f t="shared" si="2"/>
        <v>1.5</v>
      </c>
      <c r="N18" s="477"/>
    </row>
    <row r="19" spans="2:14" ht="24" customHeight="1">
      <c r="B19" s="775"/>
      <c r="C19" s="778"/>
      <c r="D19" s="508" t="s">
        <v>222</v>
      </c>
      <c r="E19" s="480">
        <v>369219</v>
      </c>
      <c r="F19" s="481">
        <v>222355</v>
      </c>
      <c r="G19" s="482">
        <f t="shared" si="0"/>
        <v>60.2</v>
      </c>
      <c r="H19" s="491" t="s">
        <v>221</v>
      </c>
      <c r="I19" s="763"/>
      <c r="J19" s="479" t="s">
        <v>220</v>
      </c>
      <c r="K19" s="480">
        <v>162.227</v>
      </c>
      <c r="L19" s="481">
        <v>16.149000000000001</v>
      </c>
      <c r="M19" s="482">
        <f t="shared" si="2"/>
        <v>10</v>
      </c>
      <c r="N19" s="477"/>
    </row>
    <row r="20" spans="2:14" ht="24" customHeight="1">
      <c r="B20" s="775"/>
      <c r="C20" s="778"/>
      <c r="D20" s="506" t="s">
        <v>219</v>
      </c>
      <c r="E20" s="480">
        <v>495216</v>
      </c>
      <c r="F20" s="481">
        <v>533528</v>
      </c>
      <c r="G20" s="482">
        <f t="shared" si="0"/>
        <v>107.7</v>
      </c>
      <c r="H20" s="491"/>
      <c r="I20" s="763"/>
      <c r="J20" s="494" t="s">
        <v>218</v>
      </c>
      <c r="K20" s="509">
        <v>5355.6289999999999</v>
      </c>
      <c r="L20" s="510">
        <v>92.350999999999999</v>
      </c>
      <c r="M20" s="496">
        <f t="shared" si="2"/>
        <v>1.7</v>
      </c>
      <c r="N20" s="477"/>
    </row>
    <row r="21" spans="2:14" ht="24" customHeight="1">
      <c r="B21" s="775"/>
      <c r="C21" s="779"/>
      <c r="D21" s="506" t="s">
        <v>217</v>
      </c>
      <c r="E21" s="480">
        <v>3508987</v>
      </c>
      <c r="F21" s="481">
        <v>2954437</v>
      </c>
      <c r="G21" s="482">
        <f t="shared" si="0"/>
        <v>84.2</v>
      </c>
      <c r="H21" s="491"/>
      <c r="I21" s="763"/>
      <c r="J21" s="479" t="s">
        <v>216</v>
      </c>
      <c r="K21" s="480">
        <v>2754.0479999999998</v>
      </c>
      <c r="L21" s="481">
        <v>0</v>
      </c>
      <c r="M21" s="482">
        <f t="shared" si="2"/>
        <v>0</v>
      </c>
      <c r="N21" s="477"/>
    </row>
    <row r="22" spans="2:14" ht="24" customHeight="1">
      <c r="B22" s="775"/>
      <c r="C22" s="504" t="s">
        <v>215</v>
      </c>
      <c r="D22" s="511"/>
      <c r="E22" s="493">
        <v>0</v>
      </c>
      <c r="F22" s="495">
        <v>0</v>
      </c>
      <c r="G22" s="503" t="s">
        <v>177</v>
      </c>
      <c r="H22" s="491"/>
      <c r="I22" s="763"/>
      <c r="J22" s="479" t="s">
        <v>214</v>
      </c>
      <c r="K22" s="480">
        <v>127.655</v>
      </c>
      <c r="L22" s="481">
        <v>0</v>
      </c>
      <c r="M22" s="482">
        <f t="shared" si="2"/>
        <v>0</v>
      </c>
      <c r="N22" s="477"/>
    </row>
    <row r="23" spans="2:14" ht="24" customHeight="1">
      <c r="B23" s="775"/>
      <c r="C23" s="504" t="s">
        <v>213</v>
      </c>
      <c r="D23" s="512"/>
      <c r="E23" s="493">
        <v>5892</v>
      </c>
      <c r="F23" s="495">
        <v>3151</v>
      </c>
      <c r="G23" s="503" t="s">
        <v>177</v>
      </c>
      <c r="H23" s="491" t="s">
        <v>212</v>
      </c>
      <c r="I23" s="763"/>
      <c r="J23" s="479" t="s">
        <v>211</v>
      </c>
      <c r="K23" s="480">
        <v>0</v>
      </c>
      <c r="L23" s="481">
        <v>0</v>
      </c>
      <c r="M23" s="482" t="s">
        <v>136</v>
      </c>
      <c r="N23" s="477"/>
    </row>
    <row r="24" spans="2:14" ht="24" customHeight="1">
      <c r="B24" s="776"/>
      <c r="C24" s="754" t="s">
        <v>196</v>
      </c>
      <c r="D24" s="755"/>
      <c r="E24" s="493">
        <v>140163467.17899999</v>
      </c>
      <c r="F24" s="495">
        <v>145930869.16600001</v>
      </c>
      <c r="G24" s="503">
        <f>ROUND(F24/E24%,1)</f>
        <v>104.1</v>
      </c>
      <c r="H24" s="491"/>
      <c r="I24" s="764"/>
      <c r="J24" s="494" t="s">
        <v>14</v>
      </c>
      <c r="K24" s="509">
        <v>8237.3320000000003</v>
      </c>
      <c r="L24" s="510">
        <v>92.350999999999999</v>
      </c>
      <c r="M24" s="496">
        <f t="shared" ref="M24:M34" si="3">ROUND(L24/K24%,1)</f>
        <v>1.1000000000000001</v>
      </c>
      <c r="N24" s="477"/>
    </row>
    <row r="25" spans="2:14" ht="24" customHeight="1">
      <c r="B25" s="500" t="s">
        <v>210</v>
      </c>
      <c r="C25" s="513"/>
      <c r="D25" s="514"/>
      <c r="E25" s="493">
        <v>0</v>
      </c>
      <c r="F25" s="495">
        <v>0</v>
      </c>
      <c r="G25" s="503" t="s">
        <v>177</v>
      </c>
      <c r="H25" s="491"/>
      <c r="I25" s="504" t="s">
        <v>209</v>
      </c>
      <c r="J25" s="515"/>
      <c r="K25" s="493">
        <v>423724.81599999999</v>
      </c>
      <c r="L25" s="516">
        <v>400526.272</v>
      </c>
      <c r="M25" s="498">
        <f t="shared" si="3"/>
        <v>94.5</v>
      </c>
      <c r="N25" s="477"/>
    </row>
    <row r="26" spans="2:14" ht="24" customHeight="1">
      <c r="B26" s="774" t="s">
        <v>208</v>
      </c>
      <c r="C26" s="517" t="s">
        <v>207</v>
      </c>
      <c r="D26" s="518"/>
      <c r="E26" s="473">
        <v>6227537.96</v>
      </c>
      <c r="F26" s="474">
        <v>6296451.7920000004</v>
      </c>
      <c r="G26" s="475">
        <f t="shared" ref="G26:G34" si="4">ROUND(F26/E26%,1)</f>
        <v>101.1</v>
      </c>
      <c r="H26" s="519"/>
      <c r="I26" s="754" t="s">
        <v>14</v>
      </c>
      <c r="J26" s="755"/>
      <c r="K26" s="520">
        <v>137527023.75400001</v>
      </c>
      <c r="L26" s="493">
        <v>143789741.206</v>
      </c>
      <c r="M26" s="498">
        <f t="shared" si="3"/>
        <v>104.6</v>
      </c>
      <c r="N26" s="477"/>
    </row>
    <row r="27" spans="2:14" ht="24" customHeight="1">
      <c r="B27" s="775"/>
      <c r="C27" s="521" t="s">
        <v>206</v>
      </c>
      <c r="D27" s="518"/>
      <c r="E27" s="473">
        <v>3786552.554</v>
      </c>
      <c r="F27" s="474">
        <v>3782560.574</v>
      </c>
      <c r="G27" s="475">
        <f t="shared" si="4"/>
        <v>99.9</v>
      </c>
      <c r="H27" s="759" t="s">
        <v>205</v>
      </c>
      <c r="I27" s="756" t="s">
        <v>204</v>
      </c>
      <c r="J27" s="522" t="s">
        <v>199</v>
      </c>
      <c r="K27" s="484">
        <v>33679705.873999998</v>
      </c>
      <c r="L27" s="484">
        <v>34432901.020999998</v>
      </c>
      <c r="M27" s="482">
        <f t="shared" si="3"/>
        <v>102.2</v>
      </c>
      <c r="N27" s="477"/>
    </row>
    <row r="28" spans="2:14" ht="24" customHeight="1">
      <c r="B28" s="775"/>
      <c r="C28" s="521" t="s">
        <v>203</v>
      </c>
      <c r="D28" s="518"/>
      <c r="E28" s="473">
        <v>2104638.5789999999</v>
      </c>
      <c r="F28" s="474">
        <v>2099189.318</v>
      </c>
      <c r="G28" s="475">
        <f t="shared" si="4"/>
        <v>99.7</v>
      </c>
      <c r="H28" s="760"/>
      <c r="I28" s="757"/>
      <c r="J28" s="523" t="s">
        <v>197</v>
      </c>
      <c r="K28" s="476">
        <v>11005.441999999999</v>
      </c>
      <c r="L28" s="476">
        <v>6435.8810000000003</v>
      </c>
      <c r="M28" s="482">
        <f t="shared" si="3"/>
        <v>58.5</v>
      </c>
      <c r="N28" s="477"/>
    </row>
    <row r="29" spans="2:14" ht="24" customHeight="1">
      <c r="B29" s="775"/>
      <c r="C29" s="521" t="s">
        <v>202</v>
      </c>
      <c r="D29" s="518"/>
      <c r="E29" s="473">
        <v>334140.48800000001</v>
      </c>
      <c r="F29" s="474">
        <v>296273.03399999999</v>
      </c>
      <c r="G29" s="475">
        <f t="shared" si="4"/>
        <v>88.7</v>
      </c>
      <c r="H29" s="760"/>
      <c r="I29" s="758"/>
      <c r="J29" s="524" t="s">
        <v>14</v>
      </c>
      <c r="K29" s="476">
        <v>33690711.316</v>
      </c>
      <c r="L29" s="493">
        <v>34439336.902000003</v>
      </c>
      <c r="M29" s="503">
        <f t="shared" si="3"/>
        <v>102.2</v>
      </c>
      <c r="N29" s="477"/>
    </row>
    <row r="30" spans="2:14" ht="24" customHeight="1">
      <c r="B30" s="775"/>
      <c r="C30" s="521" t="s">
        <v>201</v>
      </c>
      <c r="D30" s="518"/>
      <c r="E30" s="473">
        <v>1385195.5009999999</v>
      </c>
      <c r="F30" s="474">
        <v>1218110.5390000001</v>
      </c>
      <c r="G30" s="475">
        <f t="shared" si="4"/>
        <v>87.9</v>
      </c>
      <c r="H30" s="760"/>
      <c r="I30" s="756" t="s">
        <v>200</v>
      </c>
      <c r="J30" s="522" t="s">
        <v>199</v>
      </c>
      <c r="K30" s="484">
        <v>12631539.989</v>
      </c>
      <c r="L30" s="474">
        <v>12505793.084000001</v>
      </c>
      <c r="M30" s="482">
        <f t="shared" si="3"/>
        <v>99</v>
      </c>
      <c r="N30" s="477"/>
    </row>
    <row r="31" spans="2:14" ht="24" customHeight="1">
      <c r="B31" s="775"/>
      <c r="C31" s="525" t="s">
        <v>198</v>
      </c>
      <c r="D31" s="526"/>
      <c r="E31" s="476">
        <v>800597.25600000005</v>
      </c>
      <c r="F31" s="516">
        <v>445455.88099999999</v>
      </c>
      <c r="G31" s="498">
        <f t="shared" si="4"/>
        <v>55.6</v>
      </c>
      <c r="H31" s="760"/>
      <c r="I31" s="757"/>
      <c r="J31" s="523" t="s">
        <v>197</v>
      </c>
      <c r="K31" s="476">
        <v>3689.009</v>
      </c>
      <c r="L31" s="476">
        <v>2143.491</v>
      </c>
      <c r="M31" s="482">
        <f t="shared" si="3"/>
        <v>58.1</v>
      </c>
      <c r="N31" s="477"/>
    </row>
    <row r="32" spans="2:14" ht="24" customHeight="1">
      <c r="B32" s="776"/>
      <c r="C32" s="754" t="s">
        <v>196</v>
      </c>
      <c r="D32" s="755"/>
      <c r="E32" s="476">
        <v>14638662.338</v>
      </c>
      <c r="F32" s="493">
        <v>14138041.138</v>
      </c>
      <c r="G32" s="496">
        <f t="shared" si="4"/>
        <v>96.6</v>
      </c>
      <c r="H32" s="760"/>
      <c r="I32" s="758"/>
      <c r="J32" s="524" t="s">
        <v>14</v>
      </c>
      <c r="K32" s="476">
        <v>12635228.998</v>
      </c>
      <c r="L32" s="493">
        <v>12507936.574999999</v>
      </c>
      <c r="M32" s="503">
        <f t="shared" si="3"/>
        <v>99</v>
      </c>
      <c r="N32" s="477"/>
    </row>
    <row r="33" spans="2:14" ht="24" customHeight="1">
      <c r="B33" s="500" t="s">
        <v>195</v>
      </c>
      <c r="C33" s="523"/>
      <c r="D33" s="527"/>
      <c r="E33" s="476">
        <v>6700</v>
      </c>
      <c r="F33" s="516">
        <v>9528.02</v>
      </c>
      <c r="G33" s="503">
        <f t="shared" si="4"/>
        <v>142.19999999999999</v>
      </c>
      <c r="H33" s="760"/>
      <c r="I33" s="528" t="s">
        <v>194</v>
      </c>
      <c r="J33" s="505"/>
      <c r="K33" s="493">
        <v>4687997.8509999998</v>
      </c>
      <c r="L33" s="493">
        <v>4429506.8940000003</v>
      </c>
      <c r="M33" s="503">
        <f t="shared" si="3"/>
        <v>94.5</v>
      </c>
      <c r="N33" s="477"/>
    </row>
    <row r="34" spans="2:14" ht="24" customHeight="1">
      <c r="B34" s="529" t="s">
        <v>193</v>
      </c>
      <c r="C34" s="514"/>
      <c r="D34" s="505"/>
      <c r="E34" s="509">
        <v>2019301.0959999999</v>
      </c>
      <c r="F34" s="510">
        <v>1699886.138</v>
      </c>
      <c r="G34" s="496">
        <f t="shared" si="4"/>
        <v>84.2</v>
      </c>
      <c r="H34" s="761"/>
      <c r="I34" s="754" t="s">
        <v>14</v>
      </c>
      <c r="J34" s="755"/>
      <c r="K34" s="476">
        <v>51013938.164999999</v>
      </c>
      <c r="L34" s="476">
        <v>51376780.370999999</v>
      </c>
      <c r="M34" s="490">
        <f t="shared" si="3"/>
        <v>100.7</v>
      </c>
      <c r="N34" s="477"/>
    </row>
    <row r="35" spans="2:14" ht="24" customHeight="1">
      <c r="B35" s="530"/>
      <c r="C35" s="522"/>
      <c r="D35" s="522"/>
      <c r="E35" s="531"/>
      <c r="F35" s="531"/>
      <c r="G35" s="532"/>
      <c r="H35" s="530" t="s">
        <v>192</v>
      </c>
      <c r="I35" s="522"/>
      <c r="J35" s="533"/>
      <c r="K35" s="484">
        <v>0</v>
      </c>
      <c r="L35" s="474">
        <v>0</v>
      </c>
      <c r="M35" s="482" t="s">
        <v>136</v>
      </c>
      <c r="N35" s="477"/>
    </row>
    <row r="36" spans="2:14" ht="24" customHeight="1">
      <c r="B36" s="483"/>
      <c r="C36" s="458"/>
      <c r="D36" s="458"/>
      <c r="E36" s="481"/>
      <c r="F36" s="481"/>
      <c r="G36" s="534"/>
      <c r="H36" s="780" t="s">
        <v>191</v>
      </c>
      <c r="I36" s="517" t="s">
        <v>190</v>
      </c>
      <c r="J36" s="535"/>
      <c r="K36" s="484">
        <v>602069.01199999999</v>
      </c>
      <c r="L36" s="499">
        <v>669146.90599999996</v>
      </c>
      <c r="M36" s="507">
        <f>ROUND(L36/K36%,1)</f>
        <v>111.1</v>
      </c>
      <c r="N36" s="477"/>
    </row>
    <row r="37" spans="2:14" ht="24" customHeight="1">
      <c r="B37" s="483"/>
      <c r="C37" s="458"/>
      <c r="D37" s="458"/>
      <c r="E37" s="481"/>
      <c r="F37" s="481"/>
      <c r="G37" s="534"/>
      <c r="H37" s="781"/>
      <c r="I37" s="521" t="s">
        <v>189</v>
      </c>
      <c r="J37" s="536"/>
      <c r="K37" s="474">
        <v>1631048.486</v>
      </c>
      <c r="L37" s="474">
        <v>1478699.1329999999</v>
      </c>
      <c r="M37" s="482">
        <f>ROUND(L37/K37%,1)</f>
        <v>90.7</v>
      </c>
      <c r="N37" s="477"/>
    </row>
    <row r="38" spans="2:14" ht="24" customHeight="1">
      <c r="B38" s="483"/>
      <c r="C38" s="458"/>
      <c r="D38" s="458"/>
      <c r="E38" s="481"/>
      <c r="F38" s="481"/>
      <c r="G38" s="534"/>
      <c r="H38" s="781"/>
      <c r="I38" s="521" t="s">
        <v>188</v>
      </c>
      <c r="J38" s="536"/>
      <c r="K38" s="474">
        <v>36049.588000000003</v>
      </c>
      <c r="L38" s="474">
        <v>36612.981</v>
      </c>
      <c r="M38" s="482">
        <f>ROUND(L38/K38%,1)</f>
        <v>101.6</v>
      </c>
      <c r="N38" s="537"/>
    </row>
    <row r="39" spans="2:14" ht="24" customHeight="1">
      <c r="B39" s="483"/>
      <c r="C39" s="458"/>
      <c r="D39" s="458"/>
      <c r="E39" s="481"/>
      <c r="F39" s="481"/>
      <c r="G39" s="534"/>
      <c r="H39" s="782"/>
      <c r="I39" s="754" t="s">
        <v>14</v>
      </c>
      <c r="J39" s="755"/>
      <c r="K39" s="493">
        <v>2269167.0860000001</v>
      </c>
      <c r="L39" s="495">
        <v>2184459.02</v>
      </c>
      <c r="M39" s="503">
        <f>ROUND(L39/K39%,1)</f>
        <v>96.3</v>
      </c>
      <c r="N39" s="477"/>
    </row>
    <row r="40" spans="2:14" ht="24" customHeight="1">
      <c r="B40" s="483"/>
      <c r="C40" s="458"/>
      <c r="D40" s="458"/>
      <c r="E40" s="481"/>
      <c r="F40" s="481"/>
      <c r="G40" s="534"/>
      <c r="H40" s="483" t="s">
        <v>187</v>
      </c>
      <c r="I40" s="522"/>
      <c r="J40" s="535"/>
      <c r="K40" s="484">
        <v>1610162.43</v>
      </c>
      <c r="L40" s="474">
        <v>1579477.53</v>
      </c>
      <c r="M40" s="482" t="s">
        <v>136</v>
      </c>
      <c r="N40" s="477"/>
    </row>
    <row r="41" spans="2:14" ht="24" customHeight="1">
      <c r="B41" s="483"/>
      <c r="C41" s="458"/>
      <c r="D41" s="458"/>
      <c r="E41" s="481"/>
      <c r="F41" s="481"/>
      <c r="G41" s="534"/>
      <c r="H41" s="483" t="s">
        <v>186</v>
      </c>
      <c r="I41" s="458"/>
      <c r="J41" s="538"/>
      <c r="K41" s="473">
        <v>358097</v>
      </c>
      <c r="L41" s="473">
        <v>269281</v>
      </c>
      <c r="M41" s="475">
        <f>ROUND(L41/K41%,1)</f>
        <v>75.2</v>
      </c>
      <c r="N41" s="477"/>
    </row>
    <row r="42" spans="2:14" ht="24" customHeight="1">
      <c r="B42" s="529"/>
      <c r="C42" s="523"/>
      <c r="D42" s="523"/>
      <c r="E42" s="489"/>
      <c r="F42" s="489"/>
      <c r="G42" s="539"/>
      <c r="H42" s="483" t="s">
        <v>185</v>
      </c>
      <c r="I42" s="458"/>
      <c r="J42" s="538"/>
      <c r="K42" s="473">
        <v>388135.99400000001</v>
      </c>
      <c r="L42" s="476">
        <v>1302605.1880000001</v>
      </c>
      <c r="M42" s="490">
        <f>ROUND(L42/K42%,1)</f>
        <v>335.6</v>
      </c>
      <c r="N42" s="477"/>
    </row>
    <row r="43" spans="2:14" ht="24" customHeight="1" thickBot="1">
      <c r="B43" s="540" t="s">
        <v>184</v>
      </c>
      <c r="C43" s="541"/>
      <c r="D43" s="542"/>
      <c r="E43" s="543">
        <v>198996622.83700001</v>
      </c>
      <c r="F43" s="544">
        <v>203054420.84299999</v>
      </c>
      <c r="G43" s="545">
        <f>ROUND(F43/E43%,1)</f>
        <v>102</v>
      </c>
      <c r="H43" s="500" t="s">
        <v>183</v>
      </c>
      <c r="I43" s="514"/>
      <c r="J43" s="505"/>
      <c r="K43" s="509">
        <v>195565720.65900001</v>
      </c>
      <c r="L43" s="510">
        <v>202795079.48500001</v>
      </c>
      <c r="M43" s="496">
        <f>ROUND(L43/K43%,1)</f>
        <v>103.7</v>
      </c>
      <c r="N43" s="477"/>
    </row>
    <row r="44" spans="2:14" ht="24" customHeight="1" thickBot="1">
      <c r="B44" s="458"/>
      <c r="C44" s="458"/>
      <c r="D44" s="458"/>
      <c r="E44" s="481"/>
      <c r="F44" s="481"/>
      <c r="G44" s="546"/>
      <c r="H44" s="547" t="s">
        <v>182</v>
      </c>
      <c r="I44" s="548"/>
      <c r="J44" s="548"/>
      <c r="K44" s="549">
        <v>3430902.1779999998</v>
      </c>
      <c r="L44" s="550">
        <v>259341.35800000001</v>
      </c>
      <c r="M44" s="551">
        <f>ROUND(L44/K44%,1)</f>
        <v>7.6</v>
      </c>
      <c r="N44" s="477"/>
    </row>
    <row r="45" spans="2:14" ht="24" customHeight="1" thickBot="1">
      <c r="B45" s="458"/>
      <c r="C45" s="458"/>
      <c r="D45" s="458"/>
      <c r="E45" s="481"/>
      <c r="F45" s="481"/>
      <c r="G45" s="546"/>
      <c r="H45" s="552"/>
      <c r="I45" s="553"/>
      <c r="J45" s="553"/>
      <c r="K45" s="554">
        <v>0</v>
      </c>
      <c r="L45" s="554">
        <v>0</v>
      </c>
      <c r="M45" s="555"/>
      <c r="N45" s="477"/>
    </row>
    <row r="46" spans="2:14" ht="24" customHeight="1">
      <c r="B46" s="556" t="s">
        <v>181</v>
      </c>
      <c r="C46" s="557"/>
      <c r="D46" s="557"/>
      <c r="E46" s="558">
        <v>291030.299</v>
      </c>
      <c r="F46" s="558">
        <v>1411814</v>
      </c>
      <c r="G46" s="559">
        <f>ROUND(F46/E46%,1)</f>
        <v>485.1</v>
      </c>
      <c r="H46" s="556" t="s">
        <v>180</v>
      </c>
      <c r="I46" s="557"/>
      <c r="J46" s="560"/>
      <c r="K46" s="561">
        <v>777417.18299999996</v>
      </c>
      <c r="L46" s="562">
        <v>1908141.362</v>
      </c>
      <c r="M46" s="559">
        <f>ROUND(L46/K46%,1)</f>
        <v>245.4</v>
      </c>
      <c r="N46" s="477"/>
    </row>
    <row r="47" spans="2:14" ht="24" customHeight="1">
      <c r="B47" s="483" t="s">
        <v>179</v>
      </c>
      <c r="C47" s="458"/>
      <c r="D47" s="458"/>
      <c r="E47" s="473">
        <v>2711519.7250000001</v>
      </c>
      <c r="F47" s="473">
        <v>5439956.8169999998</v>
      </c>
      <c r="G47" s="475">
        <f>ROUND(F47/E47%,1)</f>
        <v>200.6</v>
      </c>
      <c r="H47" s="563" t="s">
        <v>178</v>
      </c>
      <c r="I47" s="479"/>
      <c r="J47" s="479"/>
      <c r="K47" s="473">
        <v>0</v>
      </c>
      <c r="L47" s="474">
        <v>0</v>
      </c>
      <c r="M47" s="482" t="s">
        <v>177</v>
      </c>
      <c r="N47" s="477"/>
    </row>
    <row r="48" spans="2:14" ht="24" customHeight="1">
      <c r="B48" s="483" t="s">
        <v>176</v>
      </c>
      <c r="C48" s="458"/>
      <c r="D48" s="458"/>
      <c r="E48" s="473">
        <v>0</v>
      </c>
      <c r="F48" s="473">
        <v>0</v>
      </c>
      <c r="G48" s="482" t="s">
        <v>136</v>
      </c>
      <c r="H48" s="563" t="s">
        <v>175</v>
      </c>
      <c r="I48" s="521"/>
      <c r="J48" s="538"/>
      <c r="K48" s="473">
        <v>33000.120000000003</v>
      </c>
      <c r="L48" s="474">
        <v>33000</v>
      </c>
      <c r="M48" s="482">
        <f>ROUND(L48/K48%,1)</f>
        <v>100</v>
      </c>
      <c r="N48" s="477"/>
    </row>
    <row r="49" spans="2:14" ht="24" customHeight="1">
      <c r="B49" s="483" t="s">
        <v>174</v>
      </c>
      <c r="C49" s="524"/>
      <c r="D49" s="524"/>
      <c r="E49" s="476">
        <v>0</v>
      </c>
      <c r="F49" s="476">
        <v>0</v>
      </c>
      <c r="G49" s="564" t="s">
        <v>136</v>
      </c>
      <c r="H49" s="529"/>
      <c r="I49" s="523"/>
      <c r="J49" s="515"/>
      <c r="K49" s="476"/>
      <c r="L49" s="516"/>
      <c r="M49" s="490"/>
      <c r="N49" s="477"/>
    </row>
    <row r="50" spans="2:14" ht="24" customHeight="1" thickBot="1">
      <c r="B50" s="768" t="s">
        <v>173</v>
      </c>
      <c r="C50" s="769"/>
      <c r="D50" s="770"/>
      <c r="E50" s="543">
        <v>201999172.861</v>
      </c>
      <c r="F50" s="543">
        <v>209906191.66</v>
      </c>
      <c r="G50" s="545">
        <f>ROUND(F50/E50%,1)</f>
        <v>103.9</v>
      </c>
      <c r="H50" s="771" t="s">
        <v>172</v>
      </c>
      <c r="I50" s="772"/>
      <c r="J50" s="773"/>
      <c r="K50" s="543">
        <v>196376137.96200001</v>
      </c>
      <c r="L50" s="543">
        <v>204736220.847</v>
      </c>
      <c r="M50" s="545">
        <f>ROUND(L50/K50%,1)</f>
        <v>104.3</v>
      </c>
      <c r="N50" s="477"/>
    </row>
    <row r="51" spans="2:14" ht="24" customHeight="1" thickBot="1">
      <c r="B51" s="458"/>
      <c r="C51" s="458"/>
      <c r="D51" s="458"/>
      <c r="E51" s="565"/>
      <c r="F51" s="481"/>
      <c r="G51" s="460"/>
      <c r="H51" s="566"/>
      <c r="I51" s="567"/>
      <c r="J51" s="548"/>
      <c r="K51" s="565"/>
      <c r="L51" s="565"/>
      <c r="M51" s="568"/>
      <c r="N51" s="477"/>
    </row>
    <row r="52" spans="2:14" ht="24" customHeight="1" thickBot="1">
      <c r="B52" s="569" t="s">
        <v>171</v>
      </c>
      <c r="C52" s="570"/>
      <c r="D52" s="571"/>
      <c r="E52" s="572">
        <v>15429563.541999999</v>
      </c>
      <c r="F52" s="572">
        <v>16114786.118000001</v>
      </c>
      <c r="G52" s="573">
        <f>ROUND(F52/E52%,1)</f>
        <v>104.4</v>
      </c>
      <c r="H52" s="460"/>
      <c r="I52" s="460"/>
      <c r="J52" s="574" t="s">
        <v>170</v>
      </c>
      <c r="K52" s="572">
        <v>5623034.8990000002</v>
      </c>
      <c r="L52" s="572">
        <v>5169970.8130000001</v>
      </c>
      <c r="M52" s="573">
        <f>ROUND(L52/K52%,1)</f>
        <v>91.9</v>
      </c>
      <c r="N52" s="477"/>
    </row>
    <row r="53" spans="2:14" ht="24" customHeight="1">
      <c r="N53" s="477"/>
    </row>
    <row r="54" spans="2:14" ht="24" customHeight="1">
      <c r="N54" s="477"/>
    </row>
    <row r="55" spans="2:14" ht="24" customHeight="1">
      <c r="N55" s="477"/>
    </row>
    <row r="56" spans="2:14" ht="24" customHeight="1">
      <c r="N56" s="457"/>
    </row>
    <row r="57" spans="2:14" ht="24" customHeight="1">
      <c r="N57" s="457"/>
    </row>
    <row r="58" spans="2:14" ht="24" customHeight="1">
      <c r="N58" s="477"/>
    </row>
  </sheetData>
  <mergeCells count="25">
    <mergeCell ref="B1:M1"/>
    <mergeCell ref="B3:G3"/>
    <mergeCell ref="H3:M3"/>
    <mergeCell ref="B4:D4"/>
    <mergeCell ref="H4:J4"/>
    <mergeCell ref="B50:D50"/>
    <mergeCell ref="H50:J50"/>
    <mergeCell ref="B16:B24"/>
    <mergeCell ref="C17:C21"/>
    <mergeCell ref="I18:I24"/>
    <mergeCell ref="B26:B32"/>
    <mergeCell ref="H36:H39"/>
    <mergeCell ref="I39:J39"/>
    <mergeCell ref="C14:D14"/>
    <mergeCell ref="I26:J26"/>
    <mergeCell ref="I27:I29"/>
    <mergeCell ref="I30:I32"/>
    <mergeCell ref="C32:D32"/>
    <mergeCell ref="C24:D24"/>
    <mergeCell ref="H27:H34"/>
    <mergeCell ref="I7:I17"/>
    <mergeCell ref="C10:C13"/>
    <mergeCell ref="I34:J34"/>
    <mergeCell ref="C5:C9"/>
    <mergeCell ref="H6:J6"/>
  </mergeCells>
  <phoneticPr fontId="2"/>
  <pageMargins left="0.86614173228346458" right="0.59055118110236227" top="0.78740157480314965" bottom="0.78740157480314965" header="0.55118110236220474" footer="0.51181102362204722"/>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１</vt:lpstr>
      <vt:lpstr>一般状況</vt:lpstr>
      <vt:lpstr>異動状況</vt:lpstr>
      <vt:lpstr>2 保険給付等の状況 </vt:lpstr>
      <vt:lpstr>表03 医療費の推移 </vt:lpstr>
      <vt:lpstr>表04　1人当たり医療費の推移</vt:lpstr>
      <vt:lpstr>表05  費用額負担区分別状況 (2)</vt:lpstr>
      <vt:lpstr>表06  その他の保険給付費</vt:lpstr>
      <vt:lpstr>表07　決算状況 (R3)</vt:lpstr>
      <vt:lpstr>表８・９ (R3)</vt:lpstr>
      <vt:lpstr>表10　決算状況</vt:lpstr>
      <vt:lpstr>収支構成比</vt:lpstr>
      <vt:lpstr>科目別構成比</vt:lpstr>
      <vt:lpstr>収支構成比 (2)</vt:lpstr>
      <vt:lpstr>表11　賦課・収納率等の状況</vt:lpstr>
      <vt:lpstr>表12　受診率</vt:lpstr>
      <vt:lpstr>表13　一件あたり日数</vt:lpstr>
      <vt:lpstr>表14　一日あたり診療費</vt:lpstr>
      <vt:lpstr>表15一件あたり診療費</vt:lpstr>
      <vt:lpstr>表16一人当たり診療費</vt:lpstr>
      <vt:lpstr>'2 保険給付等の状況 '!Print_Area</vt:lpstr>
      <vt:lpstr>異動状況!Print_Area</vt:lpstr>
      <vt:lpstr>一般状況!Print_Area</vt:lpstr>
      <vt:lpstr>科目別構成比!Print_Area</vt:lpstr>
      <vt:lpstr>収支構成比!Print_Area</vt:lpstr>
      <vt:lpstr>'収支構成比 (2)'!Print_Area</vt:lpstr>
      <vt:lpstr>'表03 医療費の推移 '!Print_Area</vt:lpstr>
      <vt:lpstr>'表04　1人当たり医療費の推移'!Print_Area</vt:lpstr>
      <vt:lpstr>'表05  費用額負担区分別状況 (2)'!Print_Area</vt:lpstr>
      <vt:lpstr>'表06  その他の保険給付費'!Print_Area</vt:lpstr>
      <vt:lpstr>'表07　決算状況 (R3)'!Print_Area</vt:lpstr>
      <vt:lpstr>'表10　決算状況'!Print_Area</vt:lpstr>
      <vt:lpstr>'表11　賦課・収納率等の状況'!Print_Area</vt:lpstr>
      <vt:lpstr>'表12　受診率'!Print_Area</vt:lpstr>
      <vt:lpstr>'表13　一件あたり日数'!Print_Area</vt:lpstr>
      <vt:lpstr>'表14　一日あたり診療費'!Print_Area</vt:lpstr>
      <vt:lpstr>表15一件あたり診療費!Print_Area</vt:lpstr>
      <vt:lpstr>表16一人当たり診療費!Print_Area</vt:lpstr>
      <vt:lpstr>'表８・９ (R3)'!Print_Area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N0300110</dc:creator>
  <cp:lastModifiedBy>矢澤　亮太</cp:lastModifiedBy>
  <cp:lastPrinted>2005-12-06T10:31:42Z</cp:lastPrinted>
  <dcterms:created xsi:type="dcterms:W3CDTF">2005-11-28T00:44:18Z</dcterms:created>
  <dcterms:modified xsi:type="dcterms:W3CDTF">2023-08-07T10:22:01Z</dcterms:modified>
</cp:coreProperties>
</file>